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mc:AlternateContent xmlns:mc="http://schemas.openxmlformats.org/markup-compatibility/2006">
    <mc:Choice Requires="x15">
      <x15ac:absPath xmlns:x15ac="http://schemas.microsoft.com/office/spreadsheetml/2010/11/ac" url="E:\back up flizarazo\FERNANDO LIZARAZO\"/>
    </mc:Choice>
  </mc:AlternateContent>
  <xr:revisionPtr revIDLastSave="0" documentId="8_{A5F4CE6E-7BCD-456B-B8FA-A4C4237C2DEA}" xr6:coauthVersionLast="47" xr6:coauthVersionMax="47" xr10:uidLastSave="{00000000-0000-0000-0000-000000000000}"/>
  <bookViews>
    <workbookView xWindow="0" yWindow="0" windowWidth="24000" windowHeight="8805" tabRatio="693" firstSheet="9" activeTab="9" xr2:uid="{00000000-000D-0000-FFFF-FFFF00000000}"/>
  </bookViews>
  <sheets>
    <sheet name="INDICE" sheetId="1" state="hidden" r:id="rId1"/>
    <sheet name="RESUMEN DE PROYECTO" sheetId="12" r:id="rId2"/>
    <sheet name="Hoja1" sheetId="19" state="hidden" r:id="rId3"/>
    <sheet name="CADENA DE VALOR" sheetId="15" r:id="rId4"/>
    <sheet name="METAS PDD" sheetId="14" r:id="rId5"/>
    <sheet name="PRODUCTOS MGA" sheetId="17" r:id="rId6"/>
    <sheet name="INFORME CUALITATIVO" sheetId="5" r:id="rId7"/>
    <sheet name="TAREAS" sheetId="18" r:id="rId8"/>
    <sheet name="INDICADORES DE GESTION" sheetId="6" r:id="rId9"/>
    <sheet name="TERRI-POBLACIÓN" sheetId="20" r:id="rId10"/>
    <sheet name="Hoja3" sheetId="21" state="hidden" r:id="rId11"/>
    <sheet name="Listas" sheetId="13" state="hidden" r:id="rId12"/>
  </sheets>
  <externalReferences>
    <externalReference r:id="rId13"/>
  </externalReferences>
  <definedNames>
    <definedName name="_xlnm._FilterDatabase" localSheetId="3" hidden="1">'CADENA DE VALOR'!$A$13:$O$38</definedName>
    <definedName name="_xlnm._FilterDatabase" localSheetId="8" hidden="1">'INDICADORES DE GESTION'!$D$29:$AC$47</definedName>
    <definedName name="_xlnm._FilterDatabase" localSheetId="1" hidden="1">'RESUMEN DE PROYECTO'!$A$17:$U$17</definedName>
    <definedName name="_xlnm._FilterDatabase" localSheetId="7" hidden="1">TAREAS!$A$14:$AZ$47</definedName>
    <definedName name="Localidad">[1]Listas!$F$97:$F$117</definedName>
    <definedName name="PROYECTOS" localSheetId="11">Listas!$A$1</definedName>
    <definedName name="PROYECTO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4" l="1"/>
  <c r="I23" i="14"/>
  <c r="I24" i="14"/>
  <c r="I21" i="14"/>
  <c r="AT40" i="18" l="1"/>
  <c r="AU40" i="18"/>
  <c r="AT41" i="18"/>
  <c r="AU41" i="18"/>
  <c r="AT42" i="18"/>
  <c r="AU42" i="18"/>
  <c r="AT43" i="18"/>
  <c r="AU43" i="18"/>
  <c r="AS40" i="18"/>
  <c r="AR40" i="18"/>
  <c r="AM40" i="18"/>
  <c r="AL40" i="18"/>
  <c r="AG40" i="18"/>
  <c r="AF40" i="18"/>
  <c r="AA40" i="18"/>
  <c r="Z40" i="18"/>
  <c r="U40" i="18"/>
  <c r="T40" i="18"/>
  <c r="O40" i="18"/>
  <c r="N40" i="18"/>
  <c r="AW40" i="18" s="1"/>
  <c r="AS36" i="18"/>
  <c r="AR36" i="18"/>
  <c r="AM36" i="18"/>
  <c r="AL36" i="18"/>
  <c r="AG36" i="18"/>
  <c r="AF36" i="18"/>
  <c r="AA36" i="18"/>
  <c r="Z36" i="18"/>
  <c r="U36" i="18"/>
  <c r="T36" i="18"/>
  <c r="O36" i="18"/>
  <c r="AX36" i="18" s="1"/>
  <c r="N36" i="18"/>
  <c r="AW36" i="18" s="1"/>
  <c r="AS33" i="18"/>
  <c r="AR33" i="18"/>
  <c r="AM33" i="18"/>
  <c r="AL33" i="18"/>
  <c r="AG33" i="18"/>
  <c r="AF33" i="18"/>
  <c r="AA33" i="18"/>
  <c r="Z33" i="18"/>
  <c r="U33" i="18"/>
  <c r="T33" i="18"/>
  <c r="O33" i="18"/>
  <c r="N33" i="18"/>
  <c r="AG21" i="18"/>
  <c r="AF21" i="18"/>
  <c r="AS30" i="18"/>
  <c r="AR30" i="18"/>
  <c r="AS29" i="18"/>
  <c r="AR29" i="18"/>
  <c r="AS28" i="18"/>
  <c r="AR28" i="18"/>
  <c r="AS26" i="18"/>
  <c r="AR26" i="18"/>
  <c r="AM30" i="18"/>
  <c r="AL30" i="18"/>
  <c r="AM29" i="18"/>
  <c r="AL29" i="18"/>
  <c r="AM28" i="18"/>
  <c r="AL28" i="18"/>
  <c r="AM26" i="18"/>
  <c r="AL26" i="18"/>
  <c r="AG30" i="18"/>
  <c r="AF30" i="18"/>
  <c r="AG29" i="18"/>
  <c r="AF29" i="18"/>
  <c r="AG28" i="18"/>
  <c r="AF28" i="18"/>
  <c r="AG26" i="18"/>
  <c r="AF26" i="18"/>
  <c r="AA30" i="18"/>
  <c r="Z30" i="18"/>
  <c r="AA29" i="18"/>
  <c r="Z29" i="18"/>
  <c r="AA28" i="18"/>
  <c r="Z28" i="18"/>
  <c r="AA26" i="18"/>
  <c r="Z26" i="18"/>
  <c r="U30" i="18"/>
  <c r="T30" i="18"/>
  <c r="U29" i="18"/>
  <c r="T29" i="18"/>
  <c r="U28" i="18"/>
  <c r="T28" i="18"/>
  <c r="U26" i="18"/>
  <c r="T26" i="18"/>
  <c r="O30" i="18"/>
  <c r="O29" i="18"/>
  <c r="O28" i="18"/>
  <c r="O26" i="18"/>
  <c r="N29" i="18"/>
  <c r="N28" i="18"/>
  <c r="AW28" i="18" s="1"/>
  <c r="N30" i="18"/>
  <c r="N26" i="18"/>
  <c r="AW26" i="18" s="1"/>
  <c r="AS21" i="18"/>
  <c r="AR21" i="18"/>
  <c r="AM21" i="18"/>
  <c r="AL21" i="18"/>
  <c r="AA21" i="18"/>
  <c r="Z21" i="18"/>
  <c r="U21" i="18"/>
  <c r="T21" i="18"/>
  <c r="O21" i="18"/>
  <c r="N21" i="18"/>
  <c r="AU21" i="18"/>
  <c r="AT21" i="18"/>
  <c r="AT20" i="18"/>
  <c r="AU20" i="18"/>
  <c r="AT19" i="18"/>
  <c r="AU19" i="18"/>
  <c r="AS19" i="18"/>
  <c r="AR19" i="18"/>
  <c r="AM19" i="18"/>
  <c r="AL19" i="18"/>
  <c r="AG19" i="18"/>
  <c r="AF19" i="18"/>
  <c r="AA19" i="18"/>
  <c r="Z19" i="18"/>
  <c r="U19" i="18"/>
  <c r="T19" i="18"/>
  <c r="O19" i="18"/>
  <c r="N19" i="18"/>
  <c r="AS15" i="18"/>
  <c r="AR15" i="18"/>
  <c r="AM15" i="18"/>
  <c r="AL15" i="18"/>
  <c r="AG15" i="18"/>
  <c r="AF15" i="18"/>
  <c r="AA15" i="18"/>
  <c r="Z15" i="18"/>
  <c r="O15" i="18"/>
  <c r="N15" i="18"/>
  <c r="U15" i="18"/>
  <c r="T15" i="18"/>
  <c r="AW21" i="18" l="1"/>
  <c r="AW29" i="18"/>
  <c r="AX33" i="18"/>
  <c r="AY36" i="18"/>
  <c r="AX40" i="18"/>
  <c r="AY40" i="18" s="1"/>
  <c r="AV20" i="18"/>
  <c r="AV41" i="18"/>
  <c r="AV40" i="18"/>
  <c r="AV43" i="18"/>
  <c r="AV42" i="18"/>
  <c r="AW30" i="18"/>
  <c r="AX29" i="18"/>
  <c r="AY29" i="18" s="1"/>
  <c r="AX26" i="18"/>
  <c r="AY26" i="18" s="1"/>
  <c r="AX21" i="18"/>
  <c r="AY21" i="18" s="1"/>
  <c r="AX28" i="18"/>
  <c r="AY28" i="18" s="1"/>
  <c r="AX30" i="18"/>
  <c r="AV19" i="18"/>
  <c r="AV21" i="18"/>
  <c r="AW19" i="18"/>
  <c r="AX19" i="18"/>
  <c r="AI18" i="6"/>
  <c r="AI22" i="6"/>
  <c r="G12" i="20"/>
  <c r="AY30" i="18" l="1"/>
  <c r="AY19" i="18"/>
  <c r="K38" i="12"/>
  <c r="A11" i="20"/>
  <c r="A10" i="20"/>
  <c r="A9" i="20"/>
  <c r="A8" i="20"/>
  <c r="A7" i="20"/>
  <c r="BA12" i="20"/>
  <c r="AZ12" i="20"/>
  <c r="AY12" i="20"/>
  <c r="AX12" i="20"/>
  <c r="AW12" i="20"/>
  <c r="AV12" i="20"/>
  <c r="AU12" i="20"/>
  <c r="AT12" i="20"/>
  <c r="AS12" i="20"/>
  <c r="AR12" i="20"/>
  <c r="AQ12" i="20"/>
  <c r="AP12" i="20"/>
  <c r="AO12" i="20"/>
  <c r="AN12" i="20"/>
  <c r="AM12" i="20"/>
  <c r="AL12" i="20"/>
  <c r="AK12" i="20"/>
  <c r="AJ12" i="20"/>
  <c r="AI12" i="20"/>
  <c r="AH12" i="20"/>
  <c r="AG12" i="20"/>
  <c r="AC12" i="20"/>
  <c r="AB12" i="20"/>
  <c r="AA12" i="20"/>
  <c r="Z12" i="20"/>
  <c r="Y12" i="20"/>
  <c r="X12" i="20"/>
  <c r="W12" i="20"/>
  <c r="V12" i="20"/>
  <c r="U12" i="20"/>
  <c r="T12" i="20"/>
  <c r="S12" i="20"/>
  <c r="R12" i="20"/>
  <c r="Q12" i="20"/>
  <c r="P12" i="20"/>
  <c r="O12" i="20"/>
  <c r="N12" i="20"/>
  <c r="M12" i="20"/>
  <c r="L12" i="20"/>
  <c r="K12" i="20"/>
  <c r="J12" i="20"/>
  <c r="I12" i="20"/>
  <c r="E12" i="20"/>
  <c r="D12" i="20"/>
  <c r="BD11" i="20"/>
  <c r="BC11" i="20"/>
  <c r="BB11" i="20"/>
  <c r="AF11" i="20"/>
  <c r="AE11" i="20"/>
  <c r="AD11" i="20"/>
  <c r="BD10" i="20"/>
  <c r="BC10" i="20"/>
  <c r="BB10" i="20"/>
  <c r="AF10" i="20"/>
  <c r="AE10" i="20"/>
  <c r="AD10" i="20"/>
  <c r="BD9" i="20"/>
  <c r="BC9" i="20"/>
  <c r="BB9" i="20"/>
  <c r="AF9" i="20"/>
  <c r="AE9" i="20"/>
  <c r="AD9" i="20"/>
  <c r="BD8" i="20"/>
  <c r="BC8" i="20"/>
  <c r="BB8" i="20"/>
  <c r="AF8" i="20"/>
  <c r="AE8" i="20"/>
  <c r="AD8" i="20"/>
  <c r="BD7" i="20"/>
  <c r="BC7" i="20"/>
  <c r="BC12" i="20" s="1"/>
  <c r="BB7" i="20"/>
  <c r="BB12" i="20" s="1"/>
  <c r="AF7" i="20"/>
  <c r="AE7" i="20"/>
  <c r="AD7" i="20"/>
  <c r="A10" i="17"/>
  <c r="A8" i="17"/>
  <c r="B8" i="17"/>
  <c r="B8" i="18"/>
  <c r="D8" i="6" s="1"/>
  <c r="H22" i="6"/>
  <c r="H18" i="6"/>
  <c r="L18" i="6"/>
  <c r="AF12" i="20" l="1"/>
  <c r="AD12" i="20"/>
  <c r="BD12" i="20"/>
  <c r="AE12" i="20"/>
  <c r="D10" i="6"/>
  <c r="AS46" i="18"/>
  <c r="AR46" i="18"/>
  <c r="AM46" i="18"/>
  <c r="AL46" i="18"/>
  <c r="AG46" i="18"/>
  <c r="AF46" i="18"/>
  <c r="AA46" i="18"/>
  <c r="Z46" i="18"/>
  <c r="U46" i="18"/>
  <c r="T46" i="18"/>
  <c r="D44" i="18"/>
  <c r="AZ44" i="18" s="1"/>
  <c r="C44" i="18"/>
  <c r="B44" i="18"/>
  <c r="F47" i="18"/>
  <c r="O46" i="18"/>
  <c r="N46" i="18"/>
  <c r="AU46" i="18"/>
  <c r="AT46" i="18"/>
  <c r="AU45" i="18"/>
  <c r="AT45" i="18"/>
  <c r="AU44" i="18"/>
  <c r="AT44" i="18"/>
  <c r="AS44" i="18"/>
  <c r="AR44" i="18"/>
  <c r="AM44" i="18"/>
  <c r="AL44" i="18"/>
  <c r="AG44" i="18"/>
  <c r="AF44" i="18"/>
  <c r="AA44" i="18"/>
  <c r="Z44" i="18"/>
  <c r="U44" i="18"/>
  <c r="T44" i="18"/>
  <c r="O44" i="18"/>
  <c r="N44" i="18"/>
  <c r="J21" i="14"/>
  <c r="J17" i="14"/>
  <c r="AV46" i="18" l="1"/>
  <c r="AW46" i="18"/>
  <c r="AX46" i="18"/>
  <c r="AW44" i="18"/>
  <c r="E44" i="18"/>
  <c r="AV45" i="18"/>
  <c r="AX44" i="18"/>
  <c r="AV44" i="18"/>
  <c r="D26" i="18"/>
  <c r="AZ26" i="18" s="1"/>
  <c r="C26" i="18"/>
  <c r="B26" i="18"/>
  <c r="H21" i="17"/>
  <c r="H17" i="17"/>
  <c r="D33" i="18"/>
  <c r="AZ33" i="18" s="1"/>
  <c r="C33" i="18"/>
  <c r="B33" i="18"/>
  <c r="AU39" i="18"/>
  <c r="AT39" i="18"/>
  <c r="AU38" i="18"/>
  <c r="AT38" i="18"/>
  <c r="AU37" i="18"/>
  <c r="AT37" i="18"/>
  <c r="AU36" i="18"/>
  <c r="AT36" i="18"/>
  <c r="AU35" i="18"/>
  <c r="AT35" i="18"/>
  <c r="AU34" i="18"/>
  <c r="AT34" i="18"/>
  <c r="AU30" i="18"/>
  <c r="AT30" i="18"/>
  <c r="AU28" i="18"/>
  <c r="AT28" i="18"/>
  <c r="AU27" i="18"/>
  <c r="AT27" i="18"/>
  <c r="AU26" i="18"/>
  <c r="AT26" i="18"/>
  <c r="AT22" i="18"/>
  <c r="AU22" i="18"/>
  <c r="AT23" i="18"/>
  <c r="AU23" i="18"/>
  <c r="AT24" i="18"/>
  <c r="AU24" i="18"/>
  <c r="AT25" i="18"/>
  <c r="AU25" i="18"/>
  <c r="AT29" i="18"/>
  <c r="AU29" i="18"/>
  <c r="AT31" i="18"/>
  <c r="AU31" i="18"/>
  <c r="AT32" i="18"/>
  <c r="AU32" i="18"/>
  <c r="AT33" i="18"/>
  <c r="AU33" i="18"/>
  <c r="AS24" i="18"/>
  <c r="AR24" i="18"/>
  <c r="AS22" i="18"/>
  <c r="AR22" i="18"/>
  <c r="AM24" i="18"/>
  <c r="AL24" i="18"/>
  <c r="AM22" i="18"/>
  <c r="AL22" i="18"/>
  <c r="AG24" i="18"/>
  <c r="AF24" i="18"/>
  <c r="AG22" i="18"/>
  <c r="AF22" i="18"/>
  <c r="AA24" i="18"/>
  <c r="Z24" i="18"/>
  <c r="AA22" i="18"/>
  <c r="Z22" i="18"/>
  <c r="U24" i="18"/>
  <c r="T24" i="18"/>
  <c r="U22" i="18"/>
  <c r="T22" i="18"/>
  <c r="O24" i="18"/>
  <c r="AX24" i="18" s="1"/>
  <c r="N24" i="18"/>
  <c r="AW24" i="18" s="1"/>
  <c r="D22" i="18"/>
  <c r="AZ22" i="18" s="1"/>
  <c r="C22" i="18"/>
  <c r="B22" i="18"/>
  <c r="AS18" i="18"/>
  <c r="AR18" i="18"/>
  <c r="AS17" i="18"/>
  <c r="AR17" i="18"/>
  <c r="AM18" i="18"/>
  <c r="AL18" i="18"/>
  <c r="AM17" i="18"/>
  <c r="AL17" i="18"/>
  <c r="AG18" i="18"/>
  <c r="AF18" i="18"/>
  <c r="AG17" i="18"/>
  <c r="AF17" i="18"/>
  <c r="AA18" i="18"/>
  <c r="Z18" i="18"/>
  <c r="AA17" i="18"/>
  <c r="Z17" i="18"/>
  <c r="U18" i="18"/>
  <c r="T18" i="18"/>
  <c r="U17" i="18"/>
  <c r="T17" i="18"/>
  <c r="O17" i="18"/>
  <c r="O18" i="18"/>
  <c r="N18" i="18"/>
  <c r="N17" i="18"/>
  <c r="AW17" i="18" s="1"/>
  <c r="AT16" i="18"/>
  <c r="AU16" i="18"/>
  <c r="AT17" i="18"/>
  <c r="AU17" i="18"/>
  <c r="AT18" i="18"/>
  <c r="AU18" i="18"/>
  <c r="AU15" i="18"/>
  <c r="AT15" i="18"/>
  <c r="C15" i="18"/>
  <c r="B15" i="18"/>
  <c r="I38" i="15"/>
  <c r="C17" i="5"/>
  <c r="C16" i="5"/>
  <c r="C15" i="5"/>
  <c r="C14" i="5"/>
  <c r="C13" i="5"/>
  <c r="F14" i="17"/>
  <c r="G14" i="17"/>
  <c r="H14" i="17"/>
  <c r="F15" i="17"/>
  <c r="G15" i="17"/>
  <c r="H15" i="17"/>
  <c r="F16" i="17"/>
  <c r="G16" i="17"/>
  <c r="H16" i="17"/>
  <c r="F17" i="17"/>
  <c r="G17" i="17"/>
  <c r="F18" i="17"/>
  <c r="G18" i="17"/>
  <c r="H18" i="17"/>
  <c r="F19" i="17"/>
  <c r="G19" i="17"/>
  <c r="H19" i="17"/>
  <c r="F20" i="17"/>
  <c r="G20" i="17"/>
  <c r="H20" i="17"/>
  <c r="F21" i="17"/>
  <c r="G21" i="17"/>
  <c r="F22" i="17"/>
  <c r="G22" i="17"/>
  <c r="H22" i="17"/>
  <c r="F23" i="17"/>
  <c r="G23" i="17"/>
  <c r="H23" i="17"/>
  <c r="F24" i="17"/>
  <c r="G24" i="17"/>
  <c r="H24" i="17"/>
  <c r="G13" i="17"/>
  <c r="F13" i="17"/>
  <c r="E17" i="17"/>
  <c r="E21" i="17"/>
  <c r="E13" i="17"/>
  <c r="B21" i="17"/>
  <c r="B17" i="17"/>
  <c r="B13" i="17"/>
  <c r="A21" i="17"/>
  <c r="A17" i="17"/>
  <c r="A13" i="17"/>
  <c r="N36" i="15"/>
  <c r="O36" i="15"/>
  <c r="M36" i="15"/>
  <c r="N32" i="15"/>
  <c r="O32" i="15"/>
  <c r="M32" i="15"/>
  <c r="N27" i="15"/>
  <c r="O27" i="15"/>
  <c r="M27" i="15"/>
  <c r="N23" i="15"/>
  <c r="O23" i="15"/>
  <c r="M23" i="15"/>
  <c r="N14" i="15"/>
  <c r="O14" i="15"/>
  <c r="M14" i="15"/>
  <c r="AY46" i="18" l="1"/>
  <c r="B14" i="6"/>
  <c r="A15" i="18"/>
  <c r="A13" i="5"/>
  <c r="B18" i="6"/>
  <c r="A33" i="18"/>
  <c r="A16" i="5"/>
  <c r="B22" i="6"/>
  <c r="A44" i="18"/>
  <c r="A17" i="5"/>
  <c r="AD14" i="6"/>
  <c r="AE14" i="6"/>
  <c r="AY44" i="18"/>
  <c r="AV37" i="18"/>
  <c r="AV39" i="18"/>
  <c r="AV35" i="18"/>
  <c r="AV38" i="18"/>
  <c r="AV36" i="18"/>
  <c r="AV34" i="18"/>
  <c r="AX17" i="18"/>
  <c r="AX18" i="18"/>
  <c r="AW15" i="18"/>
  <c r="E26" i="18"/>
  <c r="AV28" i="18"/>
  <c r="AV30" i="18"/>
  <c r="AV27" i="18"/>
  <c r="AV26" i="18"/>
  <c r="AX15" i="18"/>
  <c r="AW18" i="18"/>
  <c r="AV18" i="18"/>
  <c r="AV17" i="18"/>
  <c r="O38" i="15"/>
  <c r="N38" i="15"/>
  <c r="M38" i="15"/>
  <c r="L38" i="15"/>
  <c r="K38" i="15"/>
  <c r="J38" i="15"/>
  <c r="AZ15" i="18" l="1"/>
  <c r="D15" i="18" s="1"/>
  <c r="H18" i="12" s="1"/>
  <c r="AY18" i="18"/>
  <c r="A15" i="5"/>
  <c r="A14" i="5"/>
  <c r="AY17" i="18"/>
  <c r="S45" i="12"/>
  <c r="R45" i="12"/>
  <c r="S44" i="12"/>
  <c r="S43" i="12"/>
  <c r="S42" i="12"/>
  <c r="R44" i="12"/>
  <c r="R43" i="12"/>
  <c r="R42" i="12"/>
  <c r="S46" i="12" l="1"/>
  <c r="R46" i="12"/>
  <c r="R38" i="12" l="1"/>
  <c r="Q38" i="12"/>
  <c r="N38" i="12"/>
  <c r="L38" i="12"/>
  <c r="S37" i="12"/>
  <c r="O37" i="12"/>
  <c r="M37" i="12"/>
  <c r="I37" i="12"/>
  <c r="S36" i="12"/>
  <c r="O36" i="12"/>
  <c r="M36" i="12"/>
  <c r="I36" i="12"/>
  <c r="S35" i="12"/>
  <c r="O35" i="12"/>
  <c r="M35" i="12"/>
  <c r="I35" i="12"/>
  <c r="S34" i="12"/>
  <c r="O34" i="12"/>
  <c r="M34" i="12"/>
  <c r="I34" i="12"/>
  <c r="AB18" i="6" l="1"/>
  <c r="X18" i="6"/>
  <c r="T18" i="6"/>
  <c r="L22" i="6"/>
  <c r="V14" i="6"/>
  <c r="O14" i="6"/>
  <c r="N14" i="6"/>
  <c r="O22" i="18"/>
  <c r="N22" i="18"/>
  <c r="D8" i="5"/>
  <c r="I24" i="17"/>
  <c r="I23" i="17"/>
  <c r="I22" i="17"/>
  <c r="I21" i="17"/>
  <c r="I20" i="17"/>
  <c r="I19" i="17"/>
  <c r="I18" i="17"/>
  <c r="I17" i="17"/>
  <c r="I16" i="17"/>
  <c r="I15" i="17"/>
  <c r="I14" i="17"/>
  <c r="K24" i="14"/>
  <c r="K23" i="14"/>
  <c r="K22" i="14"/>
  <c r="K21" i="14"/>
  <c r="K20" i="14"/>
  <c r="K19" i="14"/>
  <c r="K18" i="14"/>
  <c r="K17" i="14"/>
  <c r="K16" i="14"/>
  <c r="K15" i="14"/>
  <c r="K14" i="14"/>
  <c r="D8" i="14"/>
  <c r="C8" i="15"/>
  <c r="S33" i="12"/>
  <c r="O33" i="12"/>
  <c r="M33" i="12"/>
  <c r="I33" i="12"/>
  <c r="S32" i="12"/>
  <c r="O32" i="12"/>
  <c r="M32" i="12"/>
  <c r="I32" i="12"/>
  <c r="S31" i="12"/>
  <c r="O31" i="12"/>
  <c r="M31" i="12"/>
  <c r="I31" i="12"/>
  <c r="S30" i="12"/>
  <c r="O30" i="12"/>
  <c r="M30" i="12"/>
  <c r="I30" i="12"/>
  <c r="S29" i="12"/>
  <c r="O29" i="12"/>
  <c r="M29" i="12"/>
  <c r="I29" i="12"/>
  <c r="S28" i="12"/>
  <c r="O28" i="12"/>
  <c r="M28" i="12"/>
  <c r="I28" i="12"/>
  <c r="S27" i="12"/>
  <c r="O27" i="12"/>
  <c r="M27" i="12"/>
  <c r="I27" i="12"/>
  <c r="S26" i="12"/>
  <c r="O26" i="12"/>
  <c r="M26" i="12"/>
  <c r="I26" i="12"/>
  <c r="S25" i="12"/>
  <c r="O25" i="12"/>
  <c r="M25" i="12"/>
  <c r="I25" i="12"/>
  <c r="S24" i="12"/>
  <c r="O24" i="12"/>
  <c r="M24" i="12"/>
  <c r="I24" i="12"/>
  <c r="S23" i="12"/>
  <c r="O23" i="12"/>
  <c r="M23" i="12"/>
  <c r="I23" i="12"/>
  <c r="S22" i="12"/>
  <c r="O22" i="12"/>
  <c r="M22" i="12"/>
  <c r="I22" i="12"/>
  <c r="S21" i="12"/>
  <c r="O21" i="12"/>
  <c r="M21" i="12"/>
  <c r="I21" i="12"/>
  <c r="S20" i="12"/>
  <c r="O20" i="12"/>
  <c r="M20" i="12"/>
  <c r="I20" i="12"/>
  <c r="S19" i="12"/>
  <c r="O19" i="12"/>
  <c r="M19" i="12"/>
  <c r="I19" i="12"/>
  <c r="S18" i="12"/>
  <c r="O18" i="12"/>
  <c r="M18" i="12"/>
  <c r="D14" i="12"/>
  <c r="W14" i="6" l="1"/>
  <c r="R14" i="6"/>
  <c r="Z14" i="6"/>
  <c r="S14" i="6"/>
  <c r="AA14" i="6"/>
  <c r="AW22" i="18"/>
  <c r="J14" i="6"/>
  <c r="AX22" i="18"/>
  <c r="K14" i="6"/>
  <c r="AW33" i="18"/>
  <c r="AB22" i="6"/>
  <c r="J38" i="12"/>
  <c r="P38" i="12"/>
  <c r="X22" i="6"/>
  <c r="T22" i="6"/>
  <c r="O38" i="12"/>
  <c r="D10" i="5"/>
  <c r="B10" i="17"/>
  <c r="D10" i="14"/>
  <c r="C10" i="15"/>
  <c r="S38" i="12"/>
  <c r="AV15" i="18"/>
  <c r="AV16" i="18"/>
  <c r="AV22" i="18"/>
  <c r="AV23" i="18"/>
  <c r="AV24" i="18"/>
  <c r="AV25" i="18"/>
  <c r="AV29" i="18"/>
  <c r="AV31" i="18"/>
  <c r="AV32" i="18"/>
  <c r="AV33" i="18"/>
  <c r="P22" i="6"/>
  <c r="M38" i="12"/>
  <c r="AB14" i="6" l="1"/>
  <c r="H14" i="6"/>
  <c r="AI14" i="6"/>
  <c r="AY22" i="18"/>
  <c r="AY33" i="18"/>
  <c r="E29" i="18"/>
  <c r="E33" i="18"/>
  <c r="E22" i="18"/>
  <c r="AY15" i="18"/>
  <c r="E15" i="18"/>
  <c r="AY24" i="18"/>
  <c r="AJ14" i="6" l="1"/>
  <c r="I18" i="12"/>
  <c r="J13" i="14" s="1"/>
  <c r="H13" i="17" l="1"/>
  <c r="K13" i="14"/>
  <c r="I13" i="17" l="1"/>
  <c r="AF14" i="6"/>
  <c r="L14" i="6"/>
  <c r="X14" i="6"/>
  <c r="T14" i="6"/>
  <c r="P14" i="6" l="1"/>
  <c r="AF22" i="6"/>
  <c r="AJ22" i="6"/>
  <c r="AJ18" i="6"/>
  <c r="AF18" i="6"/>
</calcChain>
</file>

<file path=xl/sharedStrings.xml><?xml version="1.0" encoding="utf-8"?>
<sst xmlns="http://schemas.openxmlformats.org/spreadsheetml/2006/main" count="855" uniqueCount="475">
  <si>
    <t xml:space="preserve">Código </t>
  </si>
  <si>
    <t>127-FORDE-45</t>
  </si>
  <si>
    <t>Versión</t>
  </si>
  <si>
    <t>X</t>
  </si>
  <si>
    <t>Vigencia desde</t>
  </si>
  <si>
    <t>INDICE</t>
  </si>
  <si>
    <t>PROGRAMACIÓN
APROBADA Y REGISTRADA EN SEGPLAN - SPI</t>
  </si>
  <si>
    <t>Documentos que deben ser usados como referencia para diligenciar la programación de metas y presupuesto:</t>
  </si>
  <si>
    <t>1. Ficha EBI</t>
  </si>
  <si>
    <t xml:space="preserve">2. Ficha MGA </t>
  </si>
  <si>
    <t>3. Informe BogData de Ejecución Presupuestal</t>
  </si>
  <si>
    <t>4. Informe BogData de Reservas</t>
  </si>
  <si>
    <t>5. Plan Anual de Adquisiciones Vigente</t>
  </si>
  <si>
    <t>NOMBRE DEL PROYECTO:</t>
  </si>
  <si>
    <t>Proyecto 7928 - Consolidación de la defensa del espacio público y la apropiación del patrimonio inmobiliario de Bogotá D.C.</t>
  </si>
  <si>
    <t>OBJETIVO ESTRATÉGICO</t>
  </si>
  <si>
    <t xml:space="preserve">1. Bogotá avanza en
su seguridad </t>
  </si>
  <si>
    <t>PROGRAMA</t>
  </si>
  <si>
    <t>1.05. Espacio público seguro e inclusivo</t>
  </si>
  <si>
    <t>OBJETIVO GENERAL DEL PROYECTO DE INVERSIÓN</t>
  </si>
  <si>
    <t>Incrementar el uso, goce y disfrute  del espacio público y el aprovechamiento del patrimonio inmobiliario distrital</t>
  </si>
  <si>
    <t>giros</t>
  </si>
  <si>
    <t>compro</t>
  </si>
  <si>
    <t>PERIODO DEL INFORME</t>
  </si>
  <si>
    <t>MAGNITUD</t>
  </si>
  <si>
    <t>PRESUPUESTO</t>
  </si>
  <si>
    <t>GIROS DE LA VIGENCIA</t>
  </si>
  <si>
    <t>RESERVAS</t>
  </si>
  <si>
    <t>Objetivo Especifico</t>
  </si>
  <si>
    <t>Actividad</t>
  </si>
  <si>
    <t>Tipo</t>
  </si>
  <si>
    <t>Vigencia</t>
  </si>
  <si>
    <t>Magnitud
Programada</t>
  </si>
  <si>
    <t>Magnitud Ejecutada</t>
  </si>
  <si>
    <t>% Avance Magnitud</t>
  </si>
  <si>
    <t>Apropiación Inicial
PAA #17</t>
  </si>
  <si>
    <t>Apropiación Disponible</t>
  </si>
  <si>
    <t>Total Compromisos</t>
  </si>
  <si>
    <t>% Ejecución Presupuesto</t>
  </si>
  <si>
    <t>Giros Vigencia</t>
  </si>
  <si>
    <t>% Giros Sobre Ppto Disponible</t>
  </si>
  <si>
    <t>Reservas Constituidas</t>
  </si>
  <si>
    <t>Reservas Definitivas</t>
  </si>
  <si>
    <t>Giros Reserva</t>
  </si>
  <si>
    <t>% Giros Reserva</t>
  </si>
  <si>
    <t>giros vigencia</t>
  </si>
  <si>
    <t>1. Fomentar la aplicación de los diversos instrumentos de administración del patrimonio inmobiliario distrital y del espacio público.</t>
  </si>
  <si>
    <t>7928-1-Realizar el 100% de asistencia técnica a las alcaldías locales y demás autoridades competentes en las acciones de recuperación de espacio público. espacio público.</t>
  </si>
  <si>
    <t>Constante</t>
  </si>
  <si>
    <t>7928-2 - Intervenir 134.000 m2 de bienes de uso público y fiscales a cargo del DADEP con acciones de administración y mantenimiento.</t>
  </si>
  <si>
    <t>Suma</t>
  </si>
  <si>
    <t>7928-3 - Adoptar 43 instrumentos de aprovechamiento del espacio público por parte de comunidades organizadas, asociaciones y ciudadanos en general, para el promover el uso del espacio público. público.</t>
  </si>
  <si>
    <t>2.Mejorar la cobertura y la eficacia de las acciones pedagógicas y en cultura ciudadana asociadas al valor social del espacio público.</t>
  </si>
  <si>
    <t>7928-4 - Realizar 20 ejercicios demostrativos de apropiación de predios públicos por medio de procesos formativos y acciones concretas en sitios críticos</t>
  </si>
  <si>
    <t>3. Implementar la oferta institucional a cargo del dadep para el acceso al patrimonio inmobiliario distrital y el espacio público según la población distrital</t>
  </si>
  <si>
    <t>7928-5 - Ofertar 35 bienes fiscales del Distrito Capital del sector central para la enajenación a título oneroso</t>
  </si>
  <si>
    <t>Total Vigencia 2024</t>
  </si>
  <si>
    <t>Año</t>
  </si>
  <si>
    <t>Apropiacion Inicial</t>
  </si>
  <si>
    <t>Apropiacion Vigente</t>
  </si>
  <si>
    <t xml:space="preserve">Total </t>
  </si>
  <si>
    <t>Lista 2023</t>
  </si>
  <si>
    <t>Enero</t>
  </si>
  <si>
    <t>Febrero</t>
  </si>
  <si>
    <t>Marzo</t>
  </si>
  <si>
    <t>Abril</t>
  </si>
  <si>
    <t>Mayo</t>
  </si>
  <si>
    <t>Junio</t>
  </si>
  <si>
    <t>Julio</t>
  </si>
  <si>
    <t>Agosto</t>
  </si>
  <si>
    <t>Septiembre</t>
  </si>
  <si>
    <t>Octubre</t>
  </si>
  <si>
    <t>Noviembre</t>
  </si>
  <si>
    <t>Diciembre</t>
  </si>
  <si>
    <t>CADENA DE VALOR</t>
  </si>
  <si>
    <t>Meta Producto</t>
  </si>
  <si>
    <t>Indicador</t>
  </si>
  <si>
    <t>Proyecto de Inversión</t>
  </si>
  <si>
    <t>Objetivos específicos</t>
  </si>
  <si>
    <t>Producto</t>
  </si>
  <si>
    <t>POSPRE</t>
  </si>
  <si>
    <t>Código fuente financiación</t>
  </si>
  <si>
    <t>Programado 2024 Inicial</t>
  </si>
  <si>
    <t>Programado 2024 vigente</t>
  </si>
  <si>
    <t>Ejecutado 2024</t>
  </si>
  <si>
    <t>Giros 2024</t>
  </si>
  <si>
    <t>32 - Desarrollar una (1) estrategia para aumentar la oferta cualitativa y cuantitativa de espacio público para el uso, goce y disfrute ciudadano con enfoque diferencial- étnico,
interseccional, de género y poblacional</t>
  </si>
  <si>
    <t>Estrategia para aumentar la oferta cualitativa y cuantitativa de espacio público para el uso goce y disfrute ciudadano desarrollada</t>
  </si>
  <si>
    <t>7928 - Consolidación de la defensa del espacio público y la apropiación del patrimonio inmobiliario de Bogotá D.C.</t>
  </si>
  <si>
    <t>OE1. Fomentar la aplicación de los diversos instrumentos de administración del patrimonio inmobiliario distrital y del espacio público cultural</t>
  </si>
  <si>
    <t xml:space="preserve">4501008 - Servicio de información actualizado	</t>
  </si>
  <si>
    <t>O232020200772212***Servicios de administración de bienes inmuebles no residenciales (diferentes a vivienda) a comisión o por contrato</t>
  </si>
  <si>
    <t>1-100-F001</t>
  </si>
  <si>
    <t>O232020200883990***Otros servicios profesionales, técnicos y empresariales n.c.p.</t>
  </si>
  <si>
    <t>O232020200882199***Otros servicios jurídicos n.c.p.</t>
  </si>
  <si>
    <t>1-100-I070</t>
  </si>
  <si>
    <t>O232020200883111***Servicios de consultoría en gestión estratégica</t>
  </si>
  <si>
    <t>O232020200883115***Servicios de consultoría en gestión administrativa</t>
  </si>
  <si>
    <t>O232020200883190***Otros servicios de gestión, excepto los servicios de administración de proyectos de construcción</t>
  </si>
  <si>
    <t>O232020200664114***Servicios de transporte terrestre especial local de pasajeros</t>
  </si>
  <si>
    <t>O2320201003083899997***Artículos n.c.p. para protección</t>
  </si>
  <si>
    <t>7928-3 - Adoptar 43 instrumentos de aprovechamiento del espacio público por parte de comunidades organizadas, asociaciones y ciudadanos en general, para el promover el uso del espacio público.</t>
  </si>
  <si>
    <t>40 - Realizar 20 ejercicios demostrativos de apropiación de predios públicos por medio de procesos formativos y acciones concretas en sitios críticos impulsando la participación ciudadana para fortalecer el cuidado la rehabilitación y la sostenibilidad del Espacio Público</t>
  </si>
  <si>
    <t>Ejercicios demostrativos de apropiación de predios públicos realizados</t>
  </si>
  <si>
    <t>OE 2. Mejorar la cobertura y la eficacia de las acciones pedagógicas y en cultura ciudadana asociadas al valor social del espacio público.</t>
  </si>
  <si>
    <t xml:space="preserve">4501046 -Documentos de lineamientos técnicos	</t>
  </si>
  <si>
    <t>7928-4 - Realizar 20 ejercicios demostrativos de apropiación de predios públicos por medio de procesos formativos y acciones concretas en sitios críticos impulsando la participación ciudadana para fortalecer el cuidado la rehabilitación y la sostenibilidad del Espacio Público.</t>
  </si>
  <si>
    <t xml:space="preserve">39 -Ofertar 35 bienes fiscales del distrito capital para enajenación </t>
  </si>
  <si>
    <t>Bienes fiscales del Distrito Capital para enajenación ofertados</t>
  </si>
  <si>
    <t>OE 3. Implementar la oferta institucional a cargo del dadep para el acceso al patrimonio inmobiliario distrital y el espacio público según la población distrital</t>
  </si>
  <si>
    <t>4501026 - Documentos de planeación</t>
  </si>
  <si>
    <t>O232020200883990 Otros servicios profesionales, técnicos y empresariales n.c.p.</t>
  </si>
  <si>
    <t>1-100-F001  VA-Recursos distrito</t>
  </si>
  <si>
    <t>1-100-I070 VA-APROVECHAMIENTO DEL ESPACIO PÚBLICO</t>
  </si>
  <si>
    <t>METAS PDD</t>
  </si>
  <si>
    <t>Tipo Indicador</t>
  </si>
  <si>
    <t xml:space="preserve">línea base </t>
  </si>
  <si>
    <t xml:space="preserve"> fuente</t>
  </si>
  <si>
    <t>Meta 
2024 - 2027</t>
  </si>
  <si>
    <t>Magnitud programada</t>
  </si>
  <si>
    <t>% Avance
Magnitud</t>
  </si>
  <si>
    <t xml:space="preserve"> Logros de ciudad: Mencione los resultados misionales y/o  institucionales alcanzados
 (DEBEN SE COHERENTES CON LOS AVANCES REPORTADOS)</t>
  </si>
  <si>
    <t>Acciones de avance del indicador : Mencione los procesos, actividades, estrategias misionales que se están desarrollando o se ha desarrollado para el cumplimiento de las actividades.</t>
  </si>
  <si>
    <t>Retrasos y soluciones:  Mencione las situaciones misionales que han dificultado el logro de las actividades y su solución</t>
  </si>
  <si>
    <t xml:space="preserve"> Impactos o beneficios: Relacione los beneficios que se genera en la ciudad o en la ciudadanía los logros y avances que se ha adelantado. </t>
  </si>
  <si>
    <t>Plan de acción proyectos 7928 y 8026</t>
  </si>
  <si>
    <r>
      <t xml:space="preserve">Se recuperaron 3 bienes de uso público 
</t>
    </r>
    <r>
      <rPr>
        <b/>
        <sz val="10"/>
        <rFont val="Trebuchet MS"/>
        <family val="2"/>
        <scheme val="minor"/>
      </rPr>
      <t>Diagnóstico:</t>
    </r>
    <r>
      <rPr>
        <sz val="10"/>
        <rFont val="Trebuchet MS"/>
        <family val="2"/>
        <scheme val="minor"/>
      </rPr>
      <t xml:space="preserve"> En agosto de se realizaron 40 visitas, de parqueaderos y salones comunales
</t>
    </r>
    <r>
      <rPr>
        <b/>
        <sz val="10"/>
        <rFont val="Trebuchet MS"/>
        <family val="2"/>
        <scheme val="minor"/>
      </rPr>
      <t xml:space="preserve">Defensores del espacio público:  </t>
    </r>
    <r>
      <rPr>
        <sz val="10"/>
        <rFont val="Trebuchet MS"/>
        <family val="2"/>
        <scheme val="minor"/>
      </rPr>
      <t xml:space="preserve">135 Jornadas de recuperación, revitalización,  sostenibilidad, 2.353 intervenciones pedagógicas y apoyo a 48 actividades de interes cultural 
-Se brindó asistencia técnica a las alcaldías locales e inspecciones de policía en las acciones concretas de recuperación de espacio público. </t>
    </r>
  </si>
  <si>
    <r>
      <t xml:space="preserve">Para la recuperación del espacio público se realizaron 14 talleres de restitución voluntaria y se suscribieron 2 actas de compromiso de restitución. Ademas, se elaboraron los insumos para la estructuración de diseños técnicos y urbanísticos de instrumentos de aprovechamiento del espacio público
</t>
    </r>
    <r>
      <rPr>
        <b/>
        <sz val="10"/>
        <rFont val="Trebuchet MS"/>
        <family val="2"/>
        <scheme val="minor"/>
      </rPr>
      <t>Diagnóstico:</t>
    </r>
    <r>
      <rPr>
        <sz val="10"/>
        <rFont val="Trebuchet MS"/>
        <family val="2"/>
        <scheme val="minor"/>
      </rPr>
      <t xml:space="preserve"> En agosto de se realizaron 40 visitas, para un acumulado de 126 que corresponde al 36% de la meta semestral.
Septiembre: 
Defensa: se realizaron 5 talleres de restitución voluntaria, se suscribieron 2 actas de compromiso y 1 acta de entrega restituido voluntariamente, recuperando 3.048,94 m2. Además, se acompañaron 73 audiencias públicas en las inspecciones de policía.
Defensores del espacio público: se realizaron 136 jornadas de recuperación, revitalización, sostenibilidad y de apoyo de actividades de interés cultural, y 333 intervenciones pedagógicas. 
Diagnóstico: se realizaron 56 visitas, de parqueaderos y salones comunales.
Octubre:
Defensores del espacio público: se realizaron 135 jornadas de recuperación, revitalización, sostenibilidad y de apoyo de actividades de interés cultural, y 357 intervenciones pedagógicas.
Diagnóstico: se realizaron 61 visitas, de parqueaderos y salones comunales.
Administración: se realizaron los pagos de servicios públicos y administración de los predios administrados directamente por el DADEP.</t>
    </r>
  </si>
  <si>
    <r>
      <t xml:space="preserve">Se requiere fortalecer las mesas de trabajo con las comunidades involucradas y elaborar metodologías que permitan establecer criterios de priorización 
</t>
    </r>
    <r>
      <rPr>
        <b/>
        <sz val="10"/>
        <rFont val="Trebuchet MS"/>
        <family val="2"/>
        <scheme val="minor"/>
      </rPr>
      <t>Diagnóstico:</t>
    </r>
    <r>
      <rPr>
        <sz val="10"/>
        <rFont val="Trebuchet MS"/>
        <family val="2"/>
        <scheme val="minor"/>
      </rPr>
      <t xml:space="preserve"> los contratistas llegaron al inicio de mes el 40% de profesionales llego a mediados y el grupo cuenta con un profesional menos, esto disminuye la cantidad de predios que se pueden adelantar cada mes.
septiembre: 
Septiembre: 
El índice de población que entrega espacios públicos recuperados es bajo. Por lo tanto, es necesario fortalecer la socialización de los instrumentos de entrega en administración de espacios públicos. Por otra parte, se suspendieron y reprogramaron audiencias, esto debido a los traslados de inspectores de policía. 
Octubre: No se reporta avance en el mantenimiento de los predios administrados directamente por el DADEP por los tiempos de la adjudicación del contrato, pero se espera reportar avances para el mes de noviembre </t>
    </r>
  </si>
  <si>
    <t>La recuperación, mantenimiento y administración de los bienes públicos permite el uso, goce y disfrute de los mismos por parte de la ciudadanía. 
se avanzó en la recuperación y administración de los bienes públicos permite el uso, goce y disfrute de los mismos por parte de la ciudadanía. 
Octubre: 
La recuperación, mantenimiento y administración de los bienes públicos permite un impacto positivo en la calidad de vida de la ciudadanía al fomentar el uso adecuado, el disfrute seguro y el acceso inclusivo a estos espacios</t>
  </si>
  <si>
    <r>
      <t xml:space="preserve">Se avanzó en la construcción de los insumos para la estructuración de diseños técnicos y urbanísticos mediante la elaboración de diagnósticos sociales y físicos, y la aplicación de encuestas a los diferentes grupos sociales para la puesta en marcha de los proyectos puentes que unen, pasaje 7 y ruta de vida Transmilenio. 
Septiembre: Se elaboraron los diagnósticos de los puntos criticos y se definieron los dos puntos de intervención: uno en Ciudad Bolívar en los barrios el Preciso y la Playa, el segundo la localidad de Fontibón en el barrio Modelia. Este último esta en revisión para su viabilidad.
</t>
    </r>
    <r>
      <rPr>
        <b/>
        <sz val="10"/>
        <rFont val="Trebuchet MS"/>
        <family val="2"/>
        <scheme val="minor"/>
      </rPr>
      <t>Octubre:</t>
    </r>
    <r>
      <rPr>
        <sz val="10"/>
        <rFont val="Trebuchet MS"/>
        <family val="2"/>
        <scheme val="minor"/>
      </rPr>
      <t xml:space="preserve"> Se avanzó en el desarrollo de estrategias pedagógicas para implementar los ejercicios demostrativos en el marco del PDD, facilitando la comprensión y participación de la comunidad en estos procesos</t>
    </r>
  </si>
  <si>
    <t xml:space="preserve">Se deben construir indicadores de priorización para las intervenciones en los puentes peatonales, para esto es necesario contar con metodologías que faciliten estos ejercicios.  Por otro lado, se han presentado dificultades para llevar a cabo las mesas de concertación con las comunidades.  </t>
  </si>
  <si>
    <t>Los ejercicios pedagógicos están encaminados a crear conciencia de valor y uso responsable del espacio público para que los ciudadanos se apropien del este 
Septiembre:Se ha adelantado gestiones con A.L Ciudad Bolívar y la UAESP para atender el punto de Ciudad Bolívar (barrios el Preciso y la Playa). La primera acción de intervención se llevará a cabo el 5 de octubre del 2024. Para el caso del ejercicio en el barrio Modelia, se están evaluando aspectos sobre la calidad física de los andenes.
Octubre:El trabajo articulado con la comunidad en la construcción de las estrategias promueve una mayor comprensión y participación ciudadana en el uso y cuidado del espacio público.</t>
  </si>
  <si>
    <t xml:space="preserve">Cuatro inmuebles se encuentran en revisión por parte de la Oficina Jurídica -OJ- para adelantar el respectivo proceso de selección. </t>
  </si>
  <si>
    <t xml:space="preserve">Septiembre: Se requiere por parte de la SRI la entrega del avalúo comercial, viabilidad jurídica, certificación contable y precio mínimo de venta de más predios para continuar con el proceso de selección de uno de los inmuebles que se va a ofertar. </t>
  </si>
  <si>
    <t>Objetivo específico</t>
  </si>
  <si>
    <t>Producto MGA</t>
  </si>
  <si>
    <t>Unidad de medida del producto</t>
  </si>
  <si>
    <t>Es acumulativo?</t>
  </si>
  <si>
    <r>
      <t xml:space="preserve">Avance Cualtitativo u
 Observaciones en caso de no presentar avance
</t>
    </r>
    <r>
      <rPr>
        <sz val="14"/>
        <rFont val="Museo Sans Condensed"/>
      </rPr>
      <t>(Esta información será el insumo para reportar en SPI - Se suguiete 300  caracteres)</t>
    </r>
  </si>
  <si>
    <t>Soportes del Avance</t>
  </si>
  <si>
    <t>Número</t>
  </si>
  <si>
    <t>No</t>
  </si>
  <si>
    <t xml:space="preserve">Se avanzó en la recuperación de 3 bienes de uso público y se intervinieron 32.430,92 mts2 de bienes de uso público y fiscal. Además, se elaboraron insumos para la estructuración de diseños técnicos y urbanísticos de los proyectos puentes que unen, pasaje 7 y ruta de vida Transmilenio.
- Se avanzó en el diagnóstico técnico de parqueaderos y salones comunales y en el apoyo a jornadas de recuperación, revitalización y sostenibilidad del espacio público
-Se brindó asistencia técnica a las alcaldías locales e inspecciones de policía en las acciones concretas de recuperación de espacio público. 
Octubre:
- Se avanzó en el diagnóstico técnico de parqueaderos y salones comunales y en el apoyo a jornadas de recuperación, revitalización y sostenibilidad del espacio público. Además se continuó con la administración de predios administrados directamente por el DADEP. </t>
  </si>
  <si>
    <t>Sí</t>
  </si>
  <si>
    <r>
      <t xml:space="preserve">*Se avanzó en la identificación de los puntos críticos susceptibles de intervención en 30 unidades de Planeación Local, para adelantar las jornadas pedagógicas que contribuyan a la promoción de la cultura y apropiación del espacio público.
*Se elaboraron los diagnósticos de los puntos criticos y se definieron los dos puntos de intervención: uno en Ciudad Bolívar en los barrios el Preciso y la Playa, el segundo la localidad de Fontibón en el barrio Modelia. Este último esta en revisión para su viabilidad.
</t>
    </r>
    <r>
      <rPr>
        <b/>
        <sz val="10"/>
        <color theme="1"/>
        <rFont val="Trebuchet MS"/>
        <family val="2"/>
        <scheme val="minor"/>
      </rPr>
      <t xml:space="preserve">Octubre: </t>
    </r>
    <r>
      <rPr>
        <sz val="10"/>
        <color theme="1"/>
        <rFont val="Trebuchet MS"/>
        <family val="2"/>
        <scheme val="minor"/>
      </rPr>
      <t>Se avanzó en el desarrollo de estrategias pedagógicas para implementar los ejercicios demostrativos en el marco del PDD, facilitando la comprensión y participación de la comunidad en estos procesos</t>
    </r>
  </si>
  <si>
    <t xml:space="preserve">Septiembre: Cuatro inmuebles se encuentran en revisión por parte de la Oficina Jurídica -OJ- para adelantar el respectivo proceso de selección. </t>
  </si>
  <si>
    <t>INFORME CUALITATIVO</t>
  </si>
  <si>
    <t>Logros de Ciudad/Logros de Gestión</t>
  </si>
  <si>
    <t>Avances de meta</t>
  </si>
  <si>
    <t>Retrasos y Soluciones para el Cumplimiento de la Meta</t>
  </si>
  <si>
    <r>
      <t xml:space="preserve">Se realizaron 14 talleres de restitución voluntaria, se suscribieron 2 actas de  compromiso de restitución y se recibieron 3 bienes de uso público restituidos voluntariamente.
</t>
    </r>
    <r>
      <rPr>
        <b/>
        <sz val="12"/>
        <rFont val="Trebuchet MS"/>
        <family val="2"/>
        <scheme val="minor"/>
      </rPr>
      <t>Diagnóstico:</t>
    </r>
    <r>
      <rPr>
        <sz val="12"/>
        <rFont val="Trebuchet MS"/>
        <family val="2"/>
        <scheme val="minor"/>
      </rPr>
      <t xml:space="preserve"> En agosto de se realizaron 40 visitas, de parqueaderos y salones comunales
</t>
    </r>
    <r>
      <rPr>
        <b/>
        <sz val="12"/>
        <rFont val="Trebuchet MS"/>
        <family val="2"/>
        <scheme val="minor"/>
      </rPr>
      <t xml:space="preserve">Defensores del espacio público mes de noviembre:  
Operativos de recuperación de espacio público: </t>
    </r>
    <r>
      <rPr>
        <sz val="12"/>
        <rFont val="Trebuchet MS"/>
        <family val="2"/>
        <scheme val="minor"/>
      </rPr>
      <t>16.</t>
    </r>
    <r>
      <rPr>
        <b/>
        <sz val="12"/>
        <rFont val="Trebuchet MS"/>
        <family val="2"/>
        <scheme val="minor"/>
      </rPr>
      <t xml:space="preserve">
Jornadas de revitalización y embellecimiento de espacios públicos: </t>
    </r>
    <r>
      <rPr>
        <sz val="12"/>
        <rFont val="Trebuchet MS"/>
        <family val="2"/>
        <scheme val="minor"/>
      </rPr>
      <t>53.</t>
    </r>
    <r>
      <rPr>
        <b/>
        <sz val="12"/>
        <rFont val="Trebuchet MS"/>
        <family val="2"/>
        <scheme val="minor"/>
      </rPr>
      <t xml:space="preserve">
Jornadas de sostenibilidad en espacios públicos: </t>
    </r>
    <r>
      <rPr>
        <sz val="12"/>
        <rFont val="Trebuchet MS"/>
        <family val="2"/>
        <scheme val="minor"/>
      </rPr>
      <t>34 realizando 2.045 intervenciones pedagógicas dirigidas a la población.</t>
    </r>
    <r>
      <rPr>
        <b/>
        <sz val="12"/>
        <rFont val="Trebuchet MS"/>
        <family val="2"/>
        <scheme val="minor"/>
      </rPr>
      <t xml:space="preserve">
Actividades de índole recreativo y/o cultural relacionadas con la defensa del espacio público:</t>
    </r>
    <r>
      <rPr>
        <sz val="12"/>
        <rFont val="Trebuchet MS"/>
        <family val="2"/>
        <scheme val="minor"/>
      </rPr>
      <t xml:space="preserve"> 19.</t>
    </r>
    <r>
      <rPr>
        <b/>
        <sz val="12"/>
        <rFont val="Trebuchet MS"/>
        <family val="2"/>
        <scheme val="minor"/>
      </rPr>
      <t xml:space="preserve">
Total actividades: </t>
    </r>
    <r>
      <rPr>
        <sz val="12"/>
        <rFont val="Trebuchet MS"/>
        <family val="2"/>
        <scheme val="minor"/>
      </rPr>
      <t xml:space="preserve">135.
</t>
    </r>
    <r>
      <rPr>
        <b/>
        <sz val="12"/>
        <rFont val="Trebuchet MS"/>
        <family val="2"/>
        <scheme val="minor"/>
      </rPr>
      <t xml:space="preserve">Septiembre: </t>
    </r>
    <r>
      <rPr>
        <sz val="12"/>
        <rFont val="Trebuchet MS"/>
        <family val="2"/>
        <scheme val="minor"/>
      </rPr>
      <t xml:space="preserve">
Se brindó asistencia técnica a las alcaldías locales e inspecciones de policía en las acciones concretas de recuperación de espacio público. </t>
    </r>
  </si>
  <si>
    <r>
      <t xml:space="preserve">Durante el mes de julio se inició y desarrollo el procedimiento de defensa preventiva/persuasiva para 19 bienes de uso público que se encuentran ocupados indebidamente, logrando la recuperación de 3 bienes de uso público.
Diagnóstico: En agosto de se realizaron 40 visitas, para un acumulado de 126 que corresponde al 36% de la meta semestral
Septiembre: 
Defensa: se realizaron 5 talleres de restitución voluntaria, se suscribieron 2 actas de compromiso y 1 acta de entrega restituido voluntariamente, recuperando 3.048,94 m2. Además, se acompañaron 73 audiencias públicas en las inspecciones de policía.
Defensores del espacio público: se realizaron 136 jornadas de recuperación, revitalización, sostenibilidad y de apoyo de actividades de interés cultural, y 333 intervenciones pedagógicas. 
Diagnóstico: se realizaron 56 visitas, de parqueaderos y salones comunales.
</t>
    </r>
    <r>
      <rPr>
        <b/>
        <sz val="12"/>
        <rFont val="Trebuchet MS"/>
        <family val="2"/>
        <scheme val="minor"/>
      </rPr>
      <t>Octubre:</t>
    </r>
    <r>
      <rPr>
        <sz val="12"/>
        <rFont val="Trebuchet MS"/>
        <family val="2"/>
        <scheme val="minor"/>
      </rPr>
      <t xml:space="preserve">
Defensores del espacio público: se realizaron 135 jornadas de recuperación, revitalización, sostenibilidad y de apoyo de actividades de interés cultural, y 357 intervenciones pedagógicas.
Diagnóstico: se realizaron 61 visitas, de parqueaderos y salones comunales.</t>
    </r>
  </si>
  <si>
    <r>
      <t xml:space="preserve">
Aunque la comunidad inicialmente es receptiva en los talleres de restitución voluntaria, el índice de población que continua en las siguientes etapas del procedimiento es muy bajo. Por lo tanto, es necesario fortalecer la socialización de los instrumentos de entrega en administración de espacios públicos.
</t>
    </r>
    <r>
      <rPr>
        <b/>
        <sz val="11"/>
        <color theme="1"/>
        <rFont val="Trebuchet MS"/>
        <family val="2"/>
        <scheme val="minor"/>
      </rPr>
      <t>Diagnóstico</t>
    </r>
    <r>
      <rPr>
        <sz val="11"/>
        <color theme="1"/>
        <rFont val="Trebuchet MS"/>
        <family val="2"/>
        <scheme val="minor"/>
      </rPr>
      <t xml:space="preserve">: los contratistas llegaron al inicio de mes el 40% de profesionales llego a mediados y el grupo cuenta con un profesional menos, esto disminuye la cantidad de predios que se pueden adelantar cada mes
</t>
    </r>
    <r>
      <rPr>
        <b/>
        <sz val="11"/>
        <color theme="1"/>
        <rFont val="Trebuchet MS"/>
        <family val="2"/>
        <scheme val="minor"/>
      </rPr>
      <t xml:space="preserve">Septiembre: </t>
    </r>
    <r>
      <rPr>
        <sz val="11"/>
        <color theme="1"/>
        <rFont val="Trebuchet MS"/>
        <family val="2"/>
        <scheme val="minor"/>
      </rPr>
      <t xml:space="preserve">
El índice de población que entrega espacios públicos recuperados es bajo. Por lo tanto, es necesario fortalecer la socialización de los instrumentos de entrega en administración de espacios públicos. Por otra parte, se suspendieron y reprogramaron audiencias, esto debido a los traslados de inspectores de policía. </t>
    </r>
  </si>
  <si>
    <t xml:space="preserve"> </t>
  </si>
  <si>
    <t xml:space="preserve">Se estructuro y traslado a la oficina jurídica el proceso para la contratación del servicio de mantenimiento integral y/o reparaciones locativas de los predios y mobiliario distrital administrado directamente por el DADEP por un valor de $226.572.732
-Se realizó el pago de los servicios públicos de los bienes a cargo del DADEP 
-Se realizó el pago de los servicios públicos y de la administración  de 45 bienes a cargo del DADEP.
</t>
  </si>
  <si>
    <t>El proceso contractual está en fase de revisión para publicación en SECOP II por parte la Oficina Asesora Jurídica del DADEP
- El proceso contractual para el mantenimiento de los predios administrados directamente por el DADEP  ya se encuentra públicado en  SECOP II. 
Septiembre: La fase de revisión de los instrumentos tomo más del tiempo estimado debido a los ajustes solicitados por la Oficina Asesora Jurídica de la entidad</t>
  </si>
  <si>
    <t>Se avanzó en la construcción de los insumos para la estructuración de diseños técnicos y urbanísticos mediante la elaboración de diagnósticos sociales y físicos, y la aplicación de encuestas a los diferentes grupos sociales para la puesta en marcha de los proyectos puentes que unen, pasaje 7 y ruta de vida Transmilenio. 
Septiembre: Se suscribieron 6 instrumentos de entrega de los RUPI 2566-105-1, 2-1151, 2-1148, 2-1353, 2-966, 2-2414. 2 contratos interadministrativos de comodato con RUPI 3449-32 y 1375-27. Se hace seguimiento de la recepción de pólizas y de la designación de supervisión de los ya suscritos.</t>
  </si>
  <si>
    <t xml:space="preserve">
Se deben construir indicadores de priorización para las intervenciones en los puentes peatonales, para esto es necesario contar con metodologías que faciliten estos ejercicios.  Por otro lado, se han presentado dificultades para llevar a cabo las mesas de concertación con las comunidades.  </t>
  </si>
  <si>
    <r>
      <t xml:space="preserve">Se avanzó en la identificación de los puntos críticos susceptibles de intervención en 30 unidades de Planeación Local, para adelantar las jornadas pedagógicas que contribuyan a la promoción de la cultura y apropiación del espacio público. 
Septiembre: Se elaboraron los diagnósticos de los puntos criticos y se definieron los dos puntos de intervención: uno en Ciudad Bolívar en los barrios el Preciso y la Playa, el segundo la localidad de Fontibón en el barrio Modelia. Este último esta en revisión para su viabilidad.
</t>
    </r>
    <r>
      <rPr>
        <b/>
        <sz val="11"/>
        <rFont val="Trebuchet MS"/>
        <family val="2"/>
        <scheme val="minor"/>
      </rPr>
      <t>Octubre:</t>
    </r>
    <r>
      <rPr>
        <sz val="11"/>
        <rFont val="Trebuchet MS"/>
        <family val="2"/>
        <scheme val="minor"/>
      </rPr>
      <t xml:space="preserve"> Se avanzó en el desarrollo de estrategias pedagógicas para implementar los ejercicios demostrativos en el marco del PDD, facilitando la comprensión y participación de la comunidad en estos procesos</t>
    </r>
  </si>
  <si>
    <t>Está pendiente definir el cronograma de actividades para iniciar con las intervenciones en los puntos críticos 
Septiembre:Se ha adelantado gestiones con A.L Ciudad Bolívar y la UAESP para atender el punto de Ciudad Bolívar (barrios el Preciso y la Playa). La primera acción de intervención se llevará a cabo el 5 de octubre del 2024. Para el caso del ejercicio en el barrio Modelia, se están evaluando aspectos sobre la calidad física de los andenes.</t>
  </si>
  <si>
    <t>Septiembre: En el Quinto Subcomité de Enajenación de Bienes Fiscales, se recomendó por unanimidad la enajenación del bien identificado con RUPI 2-1231 y se remitió la documentación para el proceso de selección. Además, se enviaron los documentos precontractuales para la compraventa de los inmuebles RUPI 2-1963, 2-2042 y 2-2094, para revisión y aprobación, y así proceder con el proceso de selección.</t>
  </si>
  <si>
    <t xml:space="preserve">Se requiere por parte de la SRI la entrega del avalúo comercial, viabilidad jurídica, certificación contable y precio mínimo de venta de más predios para continuar con el proceso de selección de uno de los inmuebles que se va a ofertar. </t>
  </si>
  <si>
    <t>ACTIVIDADES - TAREAS</t>
  </si>
  <si>
    <t>Magnitud programada 2024</t>
  </si>
  <si>
    <t>Magnitud Ejecutada 2024</t>
  </si>
  <si>
    <t>Ponderación Vertical</t>
  </si>
  <si>
    <t>Tarea</t>
  </si>
  <si>
    <t>Cod Subtarea</t>
  </si>
  <si>
    <t>Descripción de la Subtarea</t>
  </si>
  <si>
    <t>Programado Subtarea Acumulado</t>
  </si>
  <si>
    <t>Ejecutado Subtarea acumulado</t>
  </si>
  <si>
    <t>% Avance Tarea</t>
  </si>
  <si>
    <t>Programado Tarea acumulado</t>
  </si>
  <si>
    <t>Ejecutado Tarea acumulado</t>
  </si>
  <si>
    <t>% Avance Actividad</t>
  </si>
  <si>
    <t>Avance Actividad</t>
  </si>
  <si>
    <t>ACT</t>
  </si>
  <si>
    <t xml:space="preserve">Progr. Subtarea </t>
  </si>
  <si>
    <t>Ejec. Subtarea</t>
  </si>
  <si>
    <t>Soportes programados</t>
  </si>
  <si>
    <t>Soportes entregados</t>
  </si>
  <si>
    <t>Progr. Tarea</t>
  </si>
  <si>
    <t>Ejec. Tarea</t>
  </si>
  <si>
    <t>Asistir a audiencias dentro de las querellas policivas en el trámite de la recuperación de espacio público, según la Ley 1801 de 2016</t>
  </si>
  <si>
    <t>T1</t>
  </si>
  <si>
    <t xml:space="preserve">Solicitar el inicio de procesos verbales abreviados ante las inspecciones de policía.  </t>
  </si>
  <si>
    <t xml:space="preserve"> Oficios de solicitudes de incio de querellas.</t>
  </si>
  <si>
    <t>T2</t>
  </si>
  <si>
    <t xml:space="preserve">Actuar e intervenir en las diferentes etapas previstas en el proceso verbal abreviado. </t>
  </si>
  <si>
    <t>Actas o evidencia de realización de audiencias.</t>
  </si>
  <si>
    <t>Realizar informes técnicos para alcaldías locales e inspecciones de policía en el trámite de la recuperación de espacio público.</t>
  </si>
  <si>
    <t>T3</t>
  </si>
  <si>
    <t xml:space="preserve">Elaboración y envío de los informes técnicos a las alcaldías locales e inspecciones de policía en el trámite de la recuperación de espacio público. </t>
  </si>
  <si>
    <t>Informes técnicos.</t>
  </si>
  <si>
    <t>Adelantar procesos de recuperación de espacio público de manera voluntaria.</t>
  </si>
  <si>
    <t>T4</t>
  </si>
  <si>
    <t xml:space="preserve">Realizar talleres de restitución voluntaria en donde suscriban los compromisos de recuperación y actas de entrega voluntaria. </t>
  </si>
  <si>
    <t>Formatos del procedimientos de la defensa preventiva y persuasiva.</t>
  </si>
  <si>
    <t xml:space="preserve">Actas del procedimiento de la defensa preventiva y persuasiva  </t>
  </si>
  <si>
    <t xml:space="preserve">Atender las solicitudes de apoyo logístico para la recuperación, revitalización y sostenibilidad del espacio público, y demás actividades de interés para el distrito capital.  </t>
  </si>
  <si>
    <t>T5</t>
  </si>
  <si>
    <t xml:space="preserve">Apoyar las actividades para la   recuperación, revitalización y sostenibilidad del espacio público </t>
  </si>
  <si>
    <t xml:space="preserve">Actas de realización de las actividades </t>
  </si>
  <si>
    <t>T6</t>
  </si>
  <si>
    <t xml:space="preserve">Apoyar las actividades de formación,  interés cultural, deportivo y/o recreativo que estén relacionadas con la misionalidad de la Defensoría del Espacio Público. </t>
  </si>
  <si>
    <t xml:space="preserve">Proveer información actualizada del
estado administrativo y técnico de los predios de competencia del DADEP mediante visitas de diagnostico. </t>
  </si>
  <si>
    <t>T7</t>
  </si>
  <si>
    <t>Realizar visitas técnicas y/o administrativas de los predios de competencia del DADEP</t>
  </si>
  <si>
    <t>Informe de diagnostico predial</t>
  </si>
  <si>
    <t>Realizar la gestión de pago de los servicios públicos y de impuestos prediales a predios a cargo de la Entidad, mediante la presentación mensual de informes administrativos, en donde se evidencie las acciones realizadas durante el periodo evaluado.</t>
  </si>
  <si>
    <t>T8</t>
  </si>
  <si>
    <t>Realizar los pagos de los servicios públicos (aseo, energía, acueducto y alcantarillado, gas) de los predios administrados directamente por la entidad.</t>
  </si>
  <si>
    <t>Matriz de pagos de servicios públicos (Predio, valor de servicios públicos)</t>
  </si>
  <si>
    <t xml:space="preserve">Matriz de pagos de servicios públicos </t>
  </si>
  <si>
    <t>T9</t>
  </si>
  <si>
    <t>Realizar los pagos por concepto de administración de los predios de competencia de la entidad.</t>
  </si>
  <si>
    <t>Matriz de pagos de administración</t>
  </si>
  <si>
    <t>Realizar las acciones de mantenimiento rutinario, preventivo y correctivo a los predios a cargo de la entidad, mediante la presentación de informes técnicos, en donde se evidencie las acciones de mantenimiento locativo realizados durante el periodo evaluado.</t>
  </si>
  <si>
    <t>T10</t>
  </si>
  <si>
    <t>Realizar acciones de mantenimiento rutinario en relación con actividades de corte y poda de césped, control de plagas (insectos y roedores)</t>
  </si>
  <si>
    <t xml:space="preserve"> Informe técnico de actividades</t>
  </si>
  <si>
    <t>T11</t>
  </si>
  <si>
    <t>Realizar acciones de mantenimiento correctivo y de adecuación de predios de competencia de la entidad.</t>
  </si>
  <si>
    <t xml:space="preserve"> Infome técnico de predios intervenidos.</t>
  </si>
  <si>
    <t>Gestionar la totalidad de las solicitudes de administración, mantenimiento y aprovechamiento económico presentadas al DADEP</t>
  </si>
  <si>
    <t>T12</t>
  </si>
  <si>
    <t>Dar respuesta mediante comunicación escrita a la solicitud de administración</t>
  </si>
  <si>
    <t>Relación de comunicaciones atendidas. Reporte orfeo.</t>
  </si>
  <si>
    <t>T13</t>
  </si>
  <si>
    <t>Atender mediante una mesa de trabajo al solicitante para orientarlo acerca del procedimiento para otorgar en administración, mantenimiento y aprovechamiento económico del espacio público.</t>
  </si>
  <si>
    <t>Actas de reuniones atendidas</t>
  </si>
  <si>
    <t>Elaborar el diagnóstico de las zonas con el fin de determinar la viabilidad de entrega en administración, mantenimineto y aprovechamiento económico</t>
  </si>
  <si>
    <t>T14</t>
  </si>
  <si>
    <t>Elaborar el diagnostico social, tecnico y/o finaciero de las zonas objeto de solicitud</t>
  </si>
  <si>
    <t xml:space="preserve"> Documento de diagnósticos sociales</t>
  </si>
  <si>
    <t>Elaborar el Instrumento de aprovechamiento económico a suscribir</t>
  </si>
  <si>
    <t>T15</t>
  </si>
  <si>
    <t>Proyectar el instrumento jurídico y gestionar su suscripción.</t>
  </si>
  <si>
    <t xml:space="preserve">Documento de la proyección de instrumentos </t>
  </si>
  <si>
    <t>Seguimiento a los instrumentos de aprovechamiento económico suscritos por el DADEP</t>
  </si>
  <si>
    <t>T16</t>
  </si>
  <si>
    <t>Realizar visita de seguimiento a las organizaciones, entidades y/o asociaciones que cuentan con instrumentos de administración del espacio público.</t>
  </si>
  <si>
    <t>Relación de visitas de seguimiento</t>
  </si>
  <si>
    <t>T17</t>
  </si>
  <si>
    <t xml:space="preserve">Realizar informes de seguimiento y gestión de los contratos suscritos o en estudio de los instrumentos de aprovechamiento del espacio público </t>
  </si>
  <si>
    <t>Relación de informes de seguimiento</t>
  </si>
  <si>
    <t>T18</t>
  </si>
  <si>
    <t>Elaborar los requerimientos e iniciar los procesos de incumplimiento cuando a ello haya a lugar</t>
  </si>
  <si>
    <t>Listado de requerimientos efectuados e incumplimientos</t>
  </si>
  <si>
    <t>Formular módulos pedagógicos y estrategias para la formación sobre procesos de apropiación del espacio público</t>
  </si>
  <si>
    <t>T19</t>
  </si>
  <si>
    <t>Crear el contenido de los módulos virtuales para la implementación de procesos formativos sobre urbanismo táctico (ESCEP) y formular los prototipos de los módulos pedagógicos sobre urbanismo táctico para su implementación por medio de una plataforma digital (LABEP)</t>
  </si>
  <si>
    <t>Documento de formulación de módulos virtuales.</t>
  </si>
  <si>
    <t>T20</t>
  </si>
  <si>
    <t>Formular estrategias pedagógicas de apropiación del espacio público aplicables a ejercicios demostrativos  de urbanismo táctico (ESCEP)</t>
  </si>
  <si>
    <t>Documento de formulación de estrategias pedagógicas de apropiación del espacio público</t>
  </si>
  <si>
    <t>T21</t>
  </si>
  <si>
    <t>Actualizar la metodología transforma con la que se busca integrar el componente de resolución de conflictos a los procesos de intervención por medio de ejercicios demostrativos de urbanismo táctico y acciones pedagógicas (LABEP)</t>
  </si>
  <si>
    <t>Documento de formulación de la actualización de la metodología transforma aplicada a ejercicios demostrativos de urbanismo táctico y acciones pedagógicas.</t>
  </si>
  <si>
    <t>Identificar y diseñar ejercicios demostrativos de intervención por medio intervenciones de urbanismo táctico y acciones pedagógicas en áreas críticas urbanas y entornos complementarios</t>
  </si>
  <si>
    <t>T22</t>
  </si>
  <si>
    <t>Desarrollar e implementar una metodología de identificación de áreas críticas y entornos complementarios con potencial para la intervención por medio de ejercicios demostrativos de urbanismo táctico y acciones pedagógicas (OEP)</t>
  </si>
  <si>
    <t>Documento metodológico de identificación de áreas críticas urbanas y entornos complementarios con potencial para la intervención por medio de ejercicios demostrativos de urbanismo táctico y acciones pedagógicas</t>
  </si>
  <si>
    <t>T23</t>
  </si>
  <si>
    <t>Realizar los diagnósticos de las áreas críticas urbanas y entornos complementarios con potencial para la intervención por medio de ejercicios demostrativos de urbanismo táctico y acciones pedagógicas (OEP)</t>
  </si>
  <si>
    <t xml:space="preserve">Diagnósticos de áreas críticas urbanas y entornos complementarios con potencial para la intervención por medio de ejercicios de urbanismo táctico y acciones pedagógicas </t>
  </si>
  <si>
    <t>T24</t>
  </si>
  <si>
    <t>Diseñar proyectos de intervención por medio de ejercicios demostrativos de urbanismo táctico en áreas críticas y entornos complementarios (LABEP)</t>
  </si>
  <si>
    <t>Documento con el diseño del proyecto de intervención por medio de ejercicios demostrativos  de urbanismo táctico en áreas críticas y entornos complementarios</t>
  </si>
  <si>
    <t>T25</t>
  </si>
  <si>
    <t>Diseñar proyectos de intervención por medio de acciones pedagógicas en áreas críticas y entornos complementarios (ESCEP)</t>
  </si>
  <si>
    <t>Documento con el diseño del proyecto de intervención por medio de acciones pedagógicas en áreas críticas y entornos complementarios</t>
  </si>
  <si>
    <t>Ejecutar y reportar resultados de intervenciones de urbanismo táctico y acciones pedagógicas en áreas críticas urbanas y entornos complementarios</t>
  </si>
  <si>
    <t>T26</t>
  </si>
  <si>
    <t>Realizar la capacitación de voluntariado ciudadano en habilidades relacionadas con la ejecución de ejercicios demostrativos de urbanismo táctico y acciones pedagógicas (ESCEP)</t>
  </si>
  <si>
    <t>Informe técnico sobre la capacitación de voluntariado ciudadano en habilidades relacionadas con la ejecución de ejercicios demostrativos de urbanismo táctico y acciones pedagógicas</t>
  </si>
  <si>
    <t>T27</t>
  </si>
  <si>
    <t xml:space="preserve">Formular un plan de ejecución para los proyectos de intervención por medio de ejercicios demostrativos de urbanismo táctico en áreas críticas y entornos complementarios (ESCEP) </t>
  </si>
  <si>
    <t>Documento plan de ejecución de 4 proyectos de intervención por medio de ejercicios demostrativos de urbanismo táctico en áreas críticas y entornos</t>
  </si>
  <si>
    <t>T28</t>
  </si>
  <si>
    <t>Formular un plan de ejecución de los proyectos de intervención por medio de acciones pedagógicas en áreas críticas y entornos complementarios (ESCEP)</t>
  </si>
  <si>
    <t>Avance de documento plan de ejecución de 4 acciones pedagógicas en áreas críticas y entornos complementarios</t>
  </si>
  <si>
    <t>Documento plan de ejecución de 4 acciones pedagógicas en áreas críticas y entornos complementarios</t>
  </si>
  <si>
    <t>T29</t>
  </si>
  <si>
    <t>Recopilar, estructurar y elaborar informes de resultados sobre proyectos de intervención por medio de ejercicios demostrativos de urbanismo táctico y acciones pedagógicas en áreas críticas y entornos complementarios (OEP)</t>
  </si>
  <si>
    <t>Informe técnico sobre la ejecución de proyectos de intervención por medio de ejercicios demostrativos de urbanismo táctico y acciones pedagógicas en áreas críticas y entornos complementarios</t>
  </si>
  <si>
    <t>Gestionar las actividades del procedimiento de enajenación de los bienes fiscales</t>
  </si>
  <si>
    <t>T30</t>
  </si>
  <si>
    <t>Solicitar a la OJ y/o SRI, los estudios, conceptos y documentos requeridos para la oferta de bienes fiscales susceptibles de enajenación a título oneroso.</t>
  </si>
  <si>
    <t>Memorandos o correos electrónicos</t>
  </si>
  <si>
    <t>T31</t>
  </si>
  <si>
    <t>Convocar al Subcomité de enajenación para su concepto sobre los bienes que sean susceptibles de enajenación a título oneroso.</t>
  </si>
  <si>
    <t>Actas de reunión</t>
  </si>
  <si>
    <t>Publicar y actualizar en el portal inmobiliario de los bienes fiscales del sector central suceptibles de enajenación a título oneroso.</t>
  </si>
  <si>
    <t>T32</t>
  </si>
  <si>
    <t>Definir la información de los bienes fiscales susceptibles de enjaneación a título oneroso y solicitar su publicación en el Portal Inmobilairio.</t>
  </si>
  <si>
    <t>Portalinmobiliario.dadep.gov.co</t>
  </si>
  <si>
    <t>Total Ponderación Vertical:</t>
  </si>
  <si>
    <t>INDICADORES DE GESTIÓN</t>
  </si>
  <si>
    <t>Código Objetivo específico</t>
  </si>
  <si>
    <t>Código Indicador</t>
  </si>
  <si>
    <t>Nombre Indicador</t>
  </si>
  <si>
    <t>Unidad de medida del indicador</t>
  </si>
  <si>
    <t>Formula del Indicador</t>
  </si>
  <si>
    <t>Meta 2024</t>
  </si>
  <si>
    <t>Tipo de meta</t>
  </si>
  <si>
    <t>JULIO</t>
  </si>
  <si>
    <t>AGOSTO</t>
  </si>
  <si>
    <t>SEPTIEMBRE</t>
  </si>
  <si>
    <t>OCTUBRE</t>
  </si>
  <si>
    <t>NOVIEMBRE</t>
  </si>
  <si>
    <t>DICIEMBRE</t>
  </si>
  <si>
    <t xml:space="preserve">Analisis Anual </t>
  </si>
  <si>
    <t>Acumulado ejecutado</t>
  </si>
  <si>
    <t>% Acumulado ejecutado</t>
  </si>
  <si>
    <t>Programado</t>
  </si>
  <si>
    <t>Ejecutado</t>
  </si>
  <si>
    <t>% Avance</t>
  </si>
  <si>
    <t>Análisis mensual</t>
  </si>
  <si>
    <t>9900G004</t>
  </si>
  <si>
    <t>Sistemas de información actualizados</t>
  </si>
  <si>
    <t xml:space="preserve"> Sia</t>
  </si>
  <si>
    <t>Se avanzó en la defensa de los predios públicos ocupados indebidamente y en la construcción de instrumentos de aprovechamiento económico</t>
  </si>
  <si>
    <t>Se avanzó en el diagnóstico técnico de parqueaderos y salones comunales y en el apoyo a jornadas de recuperación, revitalización y sostenibilidad del espacio público</t>
  </si>
  <si>
    <t xml:space="preserve">Se brindó asistencia técnica a las alcaldías locales e inspecciones de policía en las acciones concretas de recuperación de espacio público. </t>
  </si>
  <si>
    <t>Se avanzó en el diagnóstico técnico de parqueaderos y salones comunales y en el apoyo a jornadas de recuperación, revitalización y sostenibilidad del espacio público. Además se continuó con la administración de predios administrados directamente por el DADEP.</t>
  </si>
  <si>
    <t>9900G082</t>
  </si>
  <si>
    <t>Informes presentados</t>
  </si>
  <si>
    <t>I2 = I1 - I0</t>
  </si>
  <si>
    <t xml:space="preserve">Se avanzó en la identificación de los puntos críticos susceptibles de intervención en 30 unidades de Planeación Local, para adelantar las jornadas pedagógicas que contribuyan a la promoción de la cultura y apropiación del espacio público. </t>
  </si>
  <si>
    <t>Se avanzó en la identificación de los puntos críticos susceptibles de intervención en 30 unidades de Planeación Local, para adelantar las jornadas pedagógicas que contribuyan a la promoción de la cultura y apropiación del espacio público.</t>
  </si>
  <si>
    <t>Se elaboraron los diagnósticos de los puntos criticos y se definieron los dos puntos de intervención: uno en Ciudad Bolívar en los barrios el Preciso y la Playa, el segundo la localidad de Fontibón en el barrio Modelia. Este último esta en revisión para su viabilidad.</t>
  </si>
  <si>
    <t>Octubre: Se avanzó en el desarrollo de estrategias pedagógicas para implementar los ejercicios demostrativos en el marco del PDD, facilitando la comprensión y participación de la comunidad en estos procesos</t>
  </si>
  <si>
    <t>9900G061</t>
  </si>
  <si>
    <t>Documentos de evaluación realizados</t>
  </si>
  <si>
    <t>9. TERRITORIALIZACIÓN Y POBLACIÓN</t>
  </si>
  <si>
    <t>PROGRAMACION POBLACIÓN</t>
  </si>
  <si>
    <t>SEGUIMIENTO POBLACIÓN</t>
  </si>
  <si>
    <t>PROGRAMACIÓN</t>
  </si>
  <si>
    <t>SEGUIMIENTO</t>
  </si>
  <si>
    <t>0 Y 5 AÑOS</t>
  </si>
  <si>
    <t>6 Y 12 AÑOS</t>
  </si>
  <si>
    <t>13 Y 17 AÑOS</t>
  </si>
  <si>
    <t>18 Y 26 AÑOS</t>
  </si>
  <si>
    <t>27 Y 59 AÑOS</t>
  </si>
  <si>
    <t>MAYOR DE 60 AÑOS</t>
  </si>
  <si>
    <t xml:space="preserve">GRUPO ETARIO SIN DEFINIR </t>
  </si>
  <si>
    <t xml:space="preserve">TOTAL </t>
  </si>
  <si>
    <t>Descripción actividad</t>
  </si>
  <si>
    <t>Localidad</t>
  </si>
  <si>
    <t>Magnitud vigencia (Programación)</t>
  </si>
  <si>
    <t>Recursos vigencia (Programación)</t>
  </si>
  <si>
    <t>Recursos Reservas (Programación)</t>
  </si>
  <si>
    <t>Magnitud vigencia (Ejecución)</t>
  </si>
  <si>
    <t>Recursos vigencia (Ejecución)</t>
  </si>
  <si>
    <t>Recursos Reservas (Ejecución)</t>
  </si>
  <si>
    <t>HOMBRES 0-5 Programación</t>
  </si>
  <si>
    <t>MUJERES 0-5 Programación</t>
  </si>
  <si>
    <t>INTERSEXUAL 0-5 Programación</t>
  </si>
  <si>
    <t>HOMBRES 6-12 Programación</t>
  </si>
  <si>
    <t>MUJERES 6-12 Programación</t>
  </si>
  <si>
    <t>INTERSEXUAL 6-12 Programación</t>
  </si>
  <si>
    <t>HOMBRES 13-17 Programación</t>
  </si>
  <si>
    <t>MUJERES 13-17 Programación</t>
  </si>
  <si>
    <t>INTERSEXUAL 13-17 Programación</t>
  </si>
  <si>
    <t>HOMBRES 18-26 Programación</t>
  </si>
  <si>
    <t>MUJERES 18-26 Programación</t>
  </si>
  <si>
    <t>INTERSEXUAL 18-26 Programación</t>
  </si>
  <si>
    <t>HOMBRES 27-59 Programación</t>
  </si>
  <si>
    <t>MUJERES 27-59 Programación</t>
  </si>
  <si>
    <t>INTERSEXUAL 27-59 Programación</t>
  </si>
  <si>
    <t>HOMBRES +60 Programación</t>
  </si>
  <si>
    <t>MUJERES +60 Programación</t>
  </si>
  <si>
    <t>INTERSEXUAL +60 Programación</t>
  </si>
  <si>
    <t>HOMBRES SD Programación</t>
  </si>
  <si>
    <t>MUJERES SD Programación</t>
  </si>
  <si>
    <t>INTERSEXUAL SD Programación</t>
  </si>
  <si>
    <t>HOMBRES Total Programación</t>
  </si>
  <si>
    <t>MUJERES Total Programación</t>
  </si>
  <si>
    <t>INTERSEXUAL Total Programación</t>
  </si>
  <si>
    <t>HOMBRES 0-5 Ejecución</t>
  </si>
  <si>
    <t>MUJERES 0-5 Ejecución</t>
  </si>
  <si>
    <t>INTERSEXUAL 0-5  Ejecución</t>
  </si>
  <si>
    <t>HOMBRES 6-12  Ejecución</t>
  </si>
  <si>
    <t>MUJERES 6-12  Ejecución</t>
  </si>
  <si>
    <t>INTERSEXUAL 6-12  Ejecución</t>
  </si>
  <si>
    <t>HOMBRES 13-17  Ejecución</t>
  </si>
  <si>
    <t>MUJERES 13-17  Ejecución</t>
  </si>
  <si>
    <t>INTERSEXUAL 13-17  Ejecución</t>
  </si>
  <si>
    <t>HOMBRES 18-26  Ejecución</t>
  </si>
  <si>
    <t>MUJERES 18-26  Ejecución</t>
  </si>
  <si>
    <t>INTERSEXUAL 18-26  Ejecución</t>
  </si>
  <si>
    <t>HOMBRES 27-59  Ejecución</t>
  </si>
  <si>
    <t>MUJERES 27-59  Ejecución</t>
  </si>
  <si>
    <t>INTERSEXUAL 27-59  Ejecución</t>
  </si>
  <si>
    <t>HOMBRES +60  Ejecución</t>
  </si>
  <si>
    <t>MUJERES +60  Ejecución</t>
  </si>
  <si>
    <t>INTERSEXUAL +60  Ejecución</t>
  </si>
  <si>
    <t>HOMBRES SD   Ejecución</t>
  </si>
  <si>
    <t>MUJERES SD  Ejecución</t>
  </si>
  <si>
    <t>INTERSEXUAL SD  Ejecución</t>
  </si>
  <si>
    <t>HOMBRES Total  Ejecución</t>
  </si>
  <si>
    <t>MUJERES Total  Ejecución</t>
  </si>
  <si>
    <t>INTERSEXUAL Total  Ejecución</t>
  </si>
  <si>
    <t>21. Distrital</t>
  </si>
  <si>
    <t xml:space="preserve">Totales </t>
  </si>
  <si>
    <r>
      <rPr>
        <b/>
        <sz val="11"/>
        <color theme="1"/>
        <rFont val="Trebuchet MS"/>
        <family val="2"/>
        <scheme val="minor"/>
      </rPr>
      <t>Descripción de las acciones ejecutadas en el mes por el proyecto de inversión relacionadas con la incorporación de los enfoques de género, poblacional y diferencial</t>
    </r>
    <r>
      <rPr>
        <sz val="11"/>
        <color theme="1"/>
        <rFont val="Trebuchet MS"/>
        <family val="2"/>
        <scheme val="minor"/>
      </rPr>
      <t xml:space="preserve">:
META 4_ACT1_T17: Se hizo una intervención en las inmediaciones  del Colegio Gimnasio Monseñor Manuel María Camargo, realizando acciones de limpieza, pintura, mantenimiento y la elaboración de un mural, para mejorar el entorno educativo por donde transitan niñas, niños y adolescentes. 
META4_ACT4_T23:Se hizo una intervención en Plaza España en la Localidad de Los Mártires, realizando acciones de limpieza, pintura, mantenimiento, para mejorar el entorno de las que personas que habitan en el sector y de quienes lo frecuentan.
</t>
    </r>
    <r>
      <rPr>
        <b/>
        <sz val="11"/>
        <color theme="1"/>
        <rFont val="Trebuchet MS"/>
        <family val="2"/>
        <scheme val="minor"/>
      </rPr>
      <t xml:space="preserve">Noviembre:
Meta_1_ACT_4_T5: 
</t>
    </r>
    <r>
      <rPr>
        <sz val="11"/>
        <color theme="1"/>
        <rFont val="Trebuchet MS"/>
        <family val="2"/>
        <scheme val="minor"/>
      </rPr>
      <t xml:space="preserve">Se desarrollaron 103 actividades relacionadas con la recuperación, revitalización y sostenibilidad de espacios públicos en las siguientes localidades: Barrios Unidos 1, Bosa 3, la Candelaria 8, Chapinero 2, Ciudad Bolívar 4, Engativá 12, Kennedy 6, los Mártires 4, Puente Aranda 4, Santa Fe 60, Suba 2, Tunjuelito 1 y Usaquén 3.   </t>
    </r>
    <r>
      <rPr>
        <b/>
        <sz val="11"/>
        <color theme="1"/>
        <rFont val="Trebuchet MS"/>
        <family val="2"/>
        <scheme val="minor"/>
      </rPr>
      <t xml:space="preserve">
Meta_1_ACT_4_T6: 
</t>
    </r>
    <r>
      <rPr>
        <sz val="11"/>
        <color theme="1"/>
        <rFont val="Trebuchet MS"/>
        <family val="2"/>
        <scheme val="minor"/>
      </rPr>
      <t>Se acompañaron las siguientes actividades de interés cultural y/o recreativo relacionados con la defensa del espacio público: Barrios Unidos 1, la Candelaria 3, Ciudad Bolívar 1, Engativá 4, Los Mártires 1, Santa Fe 8, Suba 1 y Teusaquillo 2.</t>
    </r>
    <r>
      <rPr>
        <b/>
        <sz val="11"/>
        <color theme="1"/>
        <rFont val="Trebuchet MS"/>
        <family val="2"/>
        <scheme val="minor"/>
      </rPr>
      <t xml:space="preserve">
Meta_1_ACT_5_T7: Se realizaron visitas de diagnóstico técnico en las siguientes localidades Barrios Unidos 2, Bosa 2, Chapinero 3, Ciudad Bolívar 3, Engativá 8, Fontibón 4, Kennedy 6, Los mártires 1, Puente Aranda 7, Suba 4, Teusaquillo 5, San Cristóbal 11.</t>
    </r>
    <r>
      <rPr>
        <sz val="11"/>
        <color theme="1"/>
        <rFont val="Trebuchet MS"/>
        <family val="2"/>
        <scheme val="minor"/>
      </rPr>
      <t xml:space="preserve">
</t>
    </r>
    <r>
      <rPr>
        <b/>
        <sz val="11"/>
        <color theme="1"/>
        <rFont val="Trebuchet MS"/>
        <family val="2"/>
        <scheme val="minor"/>
      </rPr>
      <t>Complemento de otras características poblacionales por actividad diferentes a sexo y grupo etario en caso de tenerlas, tales como grupo étnico, mujeres cabeza de hogar, desempleados, entre otras</t>
    </r>
    <r>
      <rPr>
        <sz val="11"/>
        <color theme="1"/>
        <rFont val="Trebuchet MS"/>
        <family val="2"/>
        <scheme val="minor"/>
      </rPr>
      <t xml:space="preserve">:
</t>
    </r>
  </si>
  <si>
    <t>LOCALIDAD</t>
  </si>
  <si>
    <t xml:space="preserve">1. Usaquén </t>
  </si>
  <si>
    <t>2. Chapinero</t>
  </si>
  <si>
    <t>3. Santafé</t>
  </si>
  <si>
    <t xml:space="preserve">4. San Cristóbal </t>
  </si>
  <si>
    <t xml:space="preserve">5. Usme </t>
  </si>
  <si>
    <t>6. Tunjuelito</t>
  </si>
  <si>
    <t xml:space="preserve">7. Bosa </t>
  </si>
  <si>
    <t xml:space="preserve">8. Kennedy </t>
  </si>
  <si>
    <t xml:space="preserve">9. Fontibón </t>
  </si>
  <si>
    <t xml:space="preserve">10. Engativá </t>
  </si>
  <si>
    <t xml:space="preserve">11. Suba </t>
  </si>
  <si>
    <t xml:space="preserve">12. Barrios Unidos </t>
  </si>
  <si>
    <t>13. Teusaquillo</t>
  </si>
  <si>
    <t>14. Los Mártires</t>
  </si>
  <si>
    <t>15 Antonio Nariño</t>
  </si>
  <si>
    <t xml:space="preserve">16. Puente Aranda </t>
  </si>
  <si>
    <t>17. Candelaria</t>
  </si>
  <si>
    <t xml:space="preserve">18. Rafael Uribe </t>
  </si>
  <si>
    <t xml:space="preserve">19. Ciudad Bolívar </t>
  </si>
  <si>
    <t>20. Sumapaz</t>
  </si>
  <si>
    <t>PROYECTOS</t>
  </si>
  <si>
    <t>7838 – Fortalecimiento de la sostenibilidad y defensa del patrimonio inmobiliario distrital y el espacio público a cargo del DADEP en Bogotá</t>
  </si>
  <si>
    <t>7861 – Implementación de la Política de Espacio Público para la generación de más y mejores áreas para encuentro, cuidado y disfrute en Bogotá</t>
  </si>
  <si>
    <t>7862 – Fortalecimiento de la gestión y desempeño institucional del DADEP, para un mejor servicio a la ciudadania en Bogota</t>
  </si>
  <si>
    <t>7876 – Fortalecimiento de las TIC como componente estratégico institucional del DADEP en Bogotá D.C.</t>
  </si>
  <si>
    <t>7877 – Fortalecimiento de la gestión y el conocimiento jurídico en el DADEP, para la defensa del espacio público y el patrimonio</t>
  </si>
  <si>
    <t>PROPOSITO</t>
  </si>
  <si>
    <t>2. Cambiar nuestros hábitos de vida para reverdecer a Bogotá y adaptarnos y mitigar la crisis climática</t>
  </si>
  <si>
    <t>5. Construir Bogotá - Región con gobierno abierto, transparente y ciudadanía consciente</t>
  </si>
  <si>
    <t>LOGRO</t>
  </si>
  <si>
    <t>16. Aumentar la oferta de espacio público y áreas verdes de Bogotá promoviendo su uso, goce y disfrute con acceso universal  para la ciudadanía</t>
  </si>
  <si>
    <t>30. Incrementar la efectividad de la gestión pública distrital y local</t>
  </si>
  <si>
    <t xml:space="preserve">33. Más árboles y más y mejor espacio público </t>
  </si>
  <si>
    <t>56. Gestión Pública Efectiva</t>
  </si>
  <si>
    <t>METAS PLAN DE DESARROLLO</t>
  </si>
  <si>
    <t>243 - Desarrollar una (1) estrategia de pedagogía para promover la cultura ciudadana en el espacio público</t>
  </si>
  <si>
    <t>245 - Fortalecer un (1)  Observatorio del espacio público mediante la implementación de la política Distrital de Espacio Público</t>
  </si>
  <si>
    <t>246 - Gestionar el 100% de las iniciativas públicas y/o privadas para la administración del patrimonio inmobiliario distrital y el espacio público</t>
  </si>
  <si>
    <t>247 - Incorporar 3.500.000 m2 de espacio público al inventario general de espacio público y bienes fiscales</t>
  </si>
  <si>
    <t>252 - Recuperar 1.000.000 de m2 de Espacio Público</t>
  </si>
  <si>
    <t>253 - Sanear y/o titular 1.500.000 m2 de bienes públicos</t>
  </si>
  <si>
    <t>526 - Implementar una (1) estrategia para fortalecer la capacidad operativa y de gestión administrativa del Sector Gobierno</t>
  </si>
  <si>
    <t>527 - Implementar una (1) estrategia para fortalecer y modernizar la capacidad tecnológica del Sector Gobierno</t>
  </si>
  <si>
    <t>528 - Implementar una (1) estrategia para la sostenibilidad y mejora de las dimensiones y políticas del MIPG en el Sector Gobierno</t>
  </si>
  <si>
    <t>TIPO DE META</t>
  </si>
  <si>
    <t>Creciente</t>
  </si>
  <si>
    <t>Decreciente</t>
  </si>
  <si>
    <t>ENERO - ENERO 2022</t>
  </si>
  <si>
    <t>ENERO - FEBRERO 2022</t>
  </si>
  <si>
    <t>ENERO - MARZO 2022</t>
  </si>
  <si>
    <t>ENERO - ABRIL 2022</t>
  </si>
  <si>
    <t>ENERO - MAYO 2022</t>
  </si>
  <si>
    <t>ENERO - JUNIO 2022</t>
  </si>
  <si>
    <t>ENERO - JULIO 2022</t>
  </si>
  <si>
    <t>ENERO - AGOSTO 2022</t>
  </si>
  <si>
    <t>ENERO - SEPTIEMBRE 2022</t>
  </si>
  <si>
    <t>ENERO - OCTUBRE 2022</t>
  </si>
  <si>
    <t>ENERO - NOVIEMBRE 2022</t>
  </si>
  <si>
    <t>ENERO - DICIEMBRE 2022</t>
  </si>
  <si>
    <t>MES</t>
  </si>
  <si>
    <t>ENERO</t>
  </si>
  <si>
    <t>FEBRERO</t>
  </si>
  <si>
    <t>MARZO</t>
  </si>
  <si>
    <t>ABRIL</t>
  </si>
  <si>
    <t>MAYO</t>
  </si>
  <si>
    <t>JUNIO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</si>
</sst>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quot;\ #,##0;[Red]\-&quot;$&quot;\ #,##0"/>
    <numFmt numFmtId="165" formatCode="_-&quot;$&quot;\ * #,##0_-;\-&quot;$&quot;\ * #,##0_-;_-&quot;$&quot;\ * &quot;-&quot;_-;_-@_-"/>
    <numFmt numFmtId="166" formatCode="_-* #,##0_-;\-* #,##0_-;_-* &quot;-&quot;_-;_-@_-"/>
    <numFmt numFmtId="167" formatCode="_-&quot;$&quot;\ * #,##0.00_-;\-&quot;$&quot;\ * #,##0.00_-;_-&quot;$&quot;\ * &quot;-&quot;??_-;_-@_-"/>
    <numFmt numFmtId="168" formatCode="_-* #,##0.00_-;\-* #,##0.00_-;_-* &quot;-&quot;??_-;_-@_-"/>
    <numFmt numFmtId="169" formatCode="_-&quot;$&quot;* #,##0.00_-;\-&quot;$&quot;* #,##0.00_-;_-&quot;$&quot;* &quot;-&quot;??_-;_-@_-"/>
    <numFmt numFmtId="170" formatCode="_-* #,##0_-;\-* #,##0_-;_-* &quot;-&quot;??_-;_-@_-"/>
    <numFmt numFmtId="171" formatCode="_-&quot;$&quot;* #,##0_-;\-&quot;$&quot;* #,##0_-;_-&quot;$&quot;* &quot;-&quot;??_-;_-@_-"/>
    <numFmt numFmtId="172" formatCode="0.0%"/>
    <numFmt numFmtId="173" formatCode="_-&quot;$&quot;\ * #,##0_-;\-&quot;$&quot;\ * #,##0_-;_-&quot;$&quot;\ * &quot;-&quot;??_-;_-@_-"/>
    <numFmt numFmtId="174" formatCode="#,##0.0"/>
  </numFmts>
  <fonts count="66">
    <font>
      <sz val="11"/>
      <color theme="1"/>
      <name val="Trebuchet MS"/>
      <family val="2"/>
      <scheme val="minor"/>
    </font>
    <font>
      <sz val="12"/>
      <color theme="1"/>
      <name val="Trebuchet MS"/>
      <family val="2"/>
      <scheme val="minor"/>
    </font>
    <font>
      <sz val="11"/>
      <color theme="1"/>
      <name val="Trebuchet MS"/>
      <family val="2"/>
      <scheme val="minor"/>
    </font>
    <font>
      <b/>
      <sz val="11"/>
      <color theme="0"/>
      <name val="Trebuchet MS"/>
      <family val="2"/>
      <scheme val="minor"/>
    </font>
    <font>
      <sz val="10"/>
      <name val="Arial"/>
      <family val="2"/>
    </font>
    <font>
      <sz val="11"/>
      <name val="Arial"/>
      <family val="2"/>
    </font>
    <font>
      <sz val="11"/>
      <color theme="0" tint="-0.34998626667073579"/>
      <name val="Arial"/>
      <family val="2"/>
    </font>
    <font>
      <sz val="12"/>
      <name val="Arial"/>
      <family val="2"/>
    </font>
    <font>
      <sz val="14"/>
      <name val="Trebuchet MS"/>
      <family val="2"/>
    </font>
    <font>
      <sz val="11"/>
      <name val="Trebuchet MS"/>
      <family val="2"/>
      <scheme val="minor"/>
    </font>
    <font>
      <sz val="11"/>
      <color theme="0" tint="-0.34998626667073579"/>
      <name val="Trebuchet MS"/>
      <family val="2"/>
      <scheme val="minor"/>
    </font>
    <font>
      <sz val="14"/>
      <name val="Trebuchet MS"/>
      <family val="2"/>
      <scheme val="minor"/>
    </font>
    <font>
      <b/>
      <sz val="24"/>
      <color theme="9"/>
      <name val="Trebuchet MS"/>
      <family val="2"/>
      <scheme val="minor"/>
    </font>
    <font>
      <b/>
      <sz val="10"/>
      <name val="Trebuchet MS"/>
      <family val="2"/>
      <scheme val="minor"/>
    </font>
    <font>
      <sz val="8"/>
      <name val="Trebuchet MS"/>
      <family val="2"/>
      <scheme val="minor"/>
    </font>
    <font>
      <sz val="11"/>
      <color rgb="FFFF0000"/>
      <name val="Trebuchet MS"/>
      <family val="2"/>
      <scheme val="minor"/>
    </font>
    <font>
      <sz val="11"/>
      <color theme="0"/>
      <name val="Trebuchet MS"/>
      <family val="2"/>
      <scheme val="minor"/>
    </font>
    <font>
      <sz val="12"/>
      <color rgb="FF000000"/>
      <name val="Calibri"/>
      <family val="2"/>
    </font>
    <font>
      <sz val="11"/>
      <color theme="1"/>
      <name val="Museo Sans 300"/>
      <family val="3"/>
    </font>
    <font>
      <sz val="11"/>
      <name val="Museo Sans 300"/>
      <family val="3"/>
    </font>
    <font>
      <sz val="12"/>
      <name val="Museo Sans 300"/>
      <family val="3"/>
    </font>
    <font>
      <sz val="12"/>
      <color theme="0" tint="-0.34998626667073579"/>
      <name val="Museo Sans 300"/>
      <family val="3"/>
    </font>
    <font>
      <sz val="12"/>
      <color theme="1"/>
      <name val="Museo Sans 300"/>
      <family val="3"/>
    </font>
    <font>
      <sz val="14"/>
      <color indexed="8"/>
      <name val="Museo Sans Condensed"/>
    </font>
    <font>
      <b/>
      <sz val="12"/>
      <color theme="1"/>
      <name val="Museo Sans 300"/>
      <family val="3"/>
    </font>
    <font>
      <b/>
      <sz val="12"/>
      <name val="Museo Sans Condensed"/>
    </font>
    <font>
      <b/>
      <sz val="12"/>
      <color theme="1"/>
      <name val="Museo Sans Condensed"/>
    </font>
    <font>
      <sz val="12"/>
      <color theme="1"/>
      <name val="Museo Sans Condensed"/>
    </font>
    <font>
      <b/>
      <sz val="14"/>
      <color theme="1"/>
      <name val="Museo Sans Condensed"/>
    </font>
    <font>
      <b/>
      <sz val="14"/>
      <name val="Museo Sans Condensed"/>
    </font>
    <font>
      <b/>
      <sz val="14"/>
      <color theme="1" tint="0.14999847407452621"/>
      <name val="Museo Sans Condensed"/>
    </font>
    <font>
      <sz val="14"/>
      <name val="Museo Sans 300"/>
      <family val="3"/>
    </font>
    <font>
      <sz val="14"/>
      <color theme="1"/>
      <name val="Museo Sans 300"/>
      <family val="3"/>
    </font>
    <font>
      <sz val="14"/>
      <name val="Museo Sans Condensed"/>
    </font>
    <font>
      <b/>
      <sz val="13"/>
      <name val="Museo Sans Condensed"/>
    </font>
    <font>
      <sz val="13"/>
      <color theme="1"/>
      <name val="Museo Sans Condensed"/>
    </font>
    <font>
      <i/>
      <sz val="13"/>
      <color theme="0" tint="-0.34998626667073579"/>
      <name val="Museo Sans Condensed"/>
    </font>
    <font>
      <b/>
      <sz val="22"/>
      <name val="Museo Sans Condensed"/>
    </font>
    <font>
      <sz val="22"/>
      <color theme="1"/>
      <name val="Museo Sans Condensed"/>
    </font>
    <font>
      <sz val="22"/>
      <name val="Museo Sans Condensed"/>
    </font>
    <font>
      <b/>
      <sz val="22"/>
      <color theme="1"/>
      <name val="Museo Sans Condensed"/>
    </font>
    <font>
      <sz val="10"/>
      <color theme="1"/>
      <name val="Trebuchet MS"/>
      <family val="2"/>
      <scheme val="minor"/>
    </font>
    <font>
      <b/>
      <sz val="11"/>
      <color theme="1"/>
      <name val="Trebuchet MS"/>
      <family val="2"/>
      <scheme val="minor"/>
    </font>
    <font>
      <sz val="10"/>
      <name val="Arial"/>
      <family val="2"/>
    </font>
    <font>
      <b/>
      <sz val="12"/>
      <color theme="1"/>
      <name val="Museo Sans 300"/>
    </font>
    <font>
      <sz val="11"/>
      <name val="Museo Sans 300"/>
    </font>
    <font>
      <sz val="11"/>
      <color theme="1"/>
      <name val="Museo Sans 300"/>
    </font>
    <font>
      <sz val="12"/>
      <name val="Trebuchet MS"/>
      <family val="2"/>
      <scheme val="minor"/>
    </font>
    <font>
      <sz val="10"/>
      <name val="Trebuchet MS"/>
      <family val="2"/>
      <scheme val="minor"/>
    </font>
    <font>
      <b/>
      <sz val="11"/>
      <name val="Museo Sans Condensed"/>
    </font>
    <font>
      <b/>
      <sz val="11"/>
      <color theme="1"/>
      <name val="Museo Sans 300"/>
    </font>
    <font>
      <b/>
      <sz val="12"/>
      <name val="Museo Sans 300"/>
    </font>
    <font>
      <sz val="12"/>
      <color theme="1"/>
      <name val="Museo Sans 300"/>
    </font>
    <font>
      <sz val="12"/>
      <name val="Museo Sans 300"/>
    </font>
    <font>
      <sz val="11"/>
      <name val="Trebuchet MS"/>
      <family val="2"/>
    </font>
    <font>
      <sz val="11"/>
      <color theme="1"/>
      <name val="Trebuchet MS (Cuerpo)"/>
    </font>
    <font>
      <sz val="11"/>
      <color rgb="FFFF0000"/>
      <name val="Museo Sans 300"/>
      <family val="3"/>
    </font>
    <font>
      <sz val="10"/>
      <name val="Trebuchet MS"/>
      <family val="2"/>
    </font>
    <font>
      <b/>
      <sz val="11"/>
      <name val="Museo Sans 300"/>
    </font>
    <font>
      <b/>
      <sz val="9"/>
      <color theme="7" tint="-0.249977111117893"/>
      <name val="Museo Sans Condensed"/>
    </font>
    <font>
      <b/>
      <sz val="9"/>
      <color theme="7" tint="-0.249977111117893"/>
      <name val="Museo Sans 300"/>
      <family val="3"/>
    </font>
    <font>
      <sz val="11"/>
      <name val="Museo Sans Condensed"/>
    </font>
    <font>
      <b/>
      <sz val="12"/>
      <name val="Trebuchet MS"/>
      <family val="2"/>
      <scheme val="minor"/>
    </font>
    <font>
      <sz val="11"/>
      <color rgb="FFFF0000"/>
      <name val="Museo Sans 300"/>
    </font>
    <font>
      <b/>
      <sz val="10"/>
      <color theme="1"/>
      <name val="Trebuchet MS"/>
      <family val="2"/>
      <scheme val="minor"/>
    </font>
    <font>
      <b/>
      <sz val="11"/>
      <name val="Trebuchet MS"/>
      <family val="2"/>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EBFECE"/>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hair">
        <color rgb="FFFF0000"/>
      </right>
      <top/>
      <bottom/>
      <diagonal/>
    </border>
    <border>
      <left style="thin">
        <color rgb="FF999999"/>
      </left>
      <right style="thin">
        <color rgb="FF999999"/>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auto="1"/>
      </bottom>
      <diagonal/>
    </border>
  </borders>
  <cellStyleXfs count="14">
    <xf numFmtId="0" fontId="0" fillId="0" borderId="0"/>
    <xf numFmtId="9" fontId="2" fillId="0" borderId="0" applyFont="0" applyFill="0" applyBorder="0" applyAlignment="0" applyProtection="0"/>
    <xf numFmtId="0" fontId="2" fillId="0" borderId="0"/>
    <xf numFmtId="0" fontId="4" fillId="0" borderId="0"/>
    <xf numFmtId="0" fontId="7" fillId="0" borderId="0"/>
    <xf numFmtId="0" fontId="2" fillId="0" borderId="0">
      <alignment vertical="center"/>
    </xf>
    <xf numFmtId="168" fontId="2" fillId="0" borderId="0" applyFont="0" applyFill="0" applyBorder="0" applyAlignment="0" applyProtection="0"/>
    <xf numFmtId="0" fontId="4" fillId="0" borderId="0"/>
    <xf numFmtId="169" fontId="2" fillId="0" borderId="0" applyFont="0" applyFill="0" applyBorder="0" applyAlignment="0" applyProtection="0"/>
    <xf numFmtId="168" fontId="2" fillId="0" borderId="0" applyFont="0" applyFill="0" applyBorder="0" applyAlignment="0" applyProtection="0"/>
    <xf numFmtId="166" fontId="2" fillId="0" borderId="0" applyFont="0" applyFill="0" applyBorder="0" applyAlignment="0" applyProtection="0"/>
    <xf numFmtId="0" fontId="43" fillId="0" borderId="0"/>
    <xf numFmtId="0" fontId="2" fillId="0" borderId="0"/>
    <xf numFmtId="165" fontId="2" fillId="0" borderId="0" applyFont="0" applyFill="0" applyBorder="0" applyAlignment="0" applyProtection="0"/>
  </cellStyleXfs>
  <cellXfs count="525">
    <xf numFmtId="0" fontId="0" fillId="0" borderId="0" xfId="0"/>
    <xf numFmtId="0" fontId="0" fillId="0" borderId="11" xfId="0" applyBorder="1"/>
    <xf numFmtId="0" fontId="18" fillId="0" borderId="0" xfId="0" applyFont="1"/>
    <xf numFmtId="0" fontId="18" fillId="0" borderId="0" xfId="0" applyFont="1" applyAlignment="1">
      <alignment horizontal="left" vertical="center"/>
    </xf>
    <xf numFmtId="0" fontId="37" fillId="2" borderId="3" xfId="0" applyFont="1" applyFill="1" applyBorder="1" applyAlignment="1" applyProtection="1">
      <alignment wrapText="1"/>
      <protection hidden="1"/>
    </xf>
    <xf numFmtId="0" fontId="37" fillId="2" borderId="4" xfId="0" applyFont="1" applyFill="1" applyBorder="1" applyAlignment="1" applyProtection="1">
      <alignment wrapText="1"/>
      <protection hidden="1"/>
    </xf>
    <xf numFmtId="0" fontId="37" fillId="2" borderId="5" xfId="0" applyFont="1" applyFill="1" applyBorder="1" applyAlignment="1" applyProtection="1">
      <alignment wrapText="1"/>
      <protection hidden="1"/>
    </xf>
    <xf numFmtId="0" fontId="37" fillId="2" borderId="6" xfId="0" applyFont="1" applyFill="1" applyBorder="1" applyAlignment="1" applyProtection="1">
      <alignment wrapText="1"/>
      <protection hidden="1"/>
    </xf>
    <xf numFmtId="0" fontId="37" fillId="2" borderId="0" xfId="0" applyFont="1" applyFill="1" applyAlignment="1" applyProtection="1">
      <alignment wrapText="1"/>
      <protection hidden="1"/>
    </xf>
    <xf numFmtId="0" fontId="37" fillId="2" borderId="7" xfId="0" applyFont="1" applyFill="1" applyBorder="1" applyAlignment="1" applyProtection="1">
      <alignment wrapText="1"/>
      <protection hidden="1"/>
    </xf>
    <xf numFmtId="0" fontId="38" fillId="2" borderId="6" xfId="0" applyFont="1" applyFill="1" applyBorder="1" applyProtection="1">
      <protection hidden="1"/>
    </xf>
    <xf numFmtId="0" fontId="38" fillId="2" borderId="7" xfId="0" applyFont="1" applyFill="1" applyBorder="1"/>
    <xf numFmtId="0" fontId="39" fillId="2" borderId="0" xfId="0" applyFont="1" applyFill="1" applyProtection="1">
      <protection hidden="1"/>
    </xf>
    <xf numFmtId="0" fontId="38" fillId="2" borderId="0" xfId="0" applyFont="1" applyFill="1" applyProtection="1">
      <protection hidden="1"/>
    </xf>
    <xf numFmtId="0" fontId="38" fillId="2" borderId="0" xfId="0" applyFont="1" applyFill="1"/>
    <xf numFmtId="0" fontId="39" fillId="2" borderId="0" xfId="0" applyFont="1" applyFill="1" applyAlignment="1" applyProtection="1">
      <alignment horizontal="left"/>
      <protection hidden="1"/>
    </xf>
    <xf numFmtId="0" fontId="38" fillId="2" borderId="7" xfId="0" applyFont="1" applyFill="1" applyBorder="1" applyProtection="1">
      <protection hidden="1"/>
    </xf>
    <xf numFmtId="0" fontId="38" fillId="2" borderId="8" xfId="0" applyFont="1" applyFill="1" applyBorder="1" applyProtection="1">
      <protection hidden="1"/>
    </xf>
    <xf numFmtId="0" fontId="38" fillId="2" borderId="9" xfId="0" applyFont="1" applyFill="1" applyBorder="1" applyProtection="1">
      <protection hidden="1"/>
    </xf>
    <xf numFmtId="0" fontId="38" fillId="2" borderId="10" xfId="0" applyFont="1" applyFill="1" applyBorder="1" applyProtection="1">
      <protection hidden="1"/>
    </xf>
    <xf numFmtId="0" fontId="0" fillId="2" borderId="0" xfId="0" applyFill="1"/>
    <xf numFmtId="171" fontId="16" fillId="0" borderId="0" xfId="8" applyNumberFormat="1" applyFont="1" applyProtection="1"/>
    <xf numFmtId="170" fontId="0" fillId="0" borderId="0" xfId="6" applyNumberFormat="1" applyFont="1" applyProtection="1"/>
    <xf numFmtId="169" fontId="15" fillId="0" borderId="0" xfId="8" applyFont="1" applyProtection="1"/>
    <xf numFmtId="171" fontId="0" fillId="0" borderId="0" xfId="8" applyNumberFormat="1" applyFont="1" applyProtection="1"/>
    <xf numFmtId="171" fontId="0" fillId="0" borderId="0" xfId="8" applyNumberFormat="1" applyFont="1" applyBorder="1" applyAlignment="1" applyProtection="1"/>
    <xf numFmtId="171" fontId="15" fillId="0" borderId="0" xfId="8" applyNumberFormat="1" applyFont="1" applyBorder="1" applyAlignment="1" applyProtection="1"/>
    <xf numFmtId="170" fontId="16" fillId="0" borderId="0" xfId="6" applyNumberFormat="1" applyFont="1" applyProtection="1"/>
    <xf numFmtId="9" fontId="15" fillId="0" borderId="0" xfId="1" applyFont="1" applyBorder="1" applyProtection="1"/>
    <xf numFmtId="170" fontId="0" fillId="0" borderId="0" xfId="6" applyNumberFormat="1" applyFont="1" applyFill="1" applyAlignment="1" applyProtection="1">
      <alignment vertical="center"/>
    </xf>
    <xf numFmtId="171" fontId="0" fillId="0" borderId="0" xfId="8" applyNumberFormat="1" applyFont="1" applyFill="1" applyBorder="1" applyAlignment="1" applyProtection="1">
      <alignment vertical="center"/>
    </xf>
    <xf numFmtId="10" fontId="0" fillId="0" borderId="0" xfId="1" applyNumberFormat="1" applyFont="1" applyProtection="1"/>
    <xf numFmtId="172" fontId="0" fillId="0" borderId="0" xfId="1" applyNumberFormat="1" applyFont="1" applyProtection="1"/>
    <xf numFmtId="9" fontId="0" fillId="0" borderId="0" xfId="1" applyFont="1" applyProtection="1"/>
    <xf numFmtId="9" fontId="0" fillId="0" borderId="0" xfId="1" applyFont="1" applyAlignment="1" applyProtection="1">
      <alignment horizontal="left" vertical="center"/>
    </xf>
    <xf numFmtId="9" fontId="0" fillId="0" borderId="0" xfId="1" applyFont="1" applyAlignment="1" applyProtection="1">
      <alignment horizontal="left" vertical="center" wrapText="1"/>
    </xf>
    <xf numFmtId="9" fontId="0" fillId="0" borderId="0" xfId="1" applyFont="1" applyAlignment="1" applyProtection="1">
      <alignment vertical="center"/>
    </xf>
    <xf numFmtId="171" fontId="0" fillId="0" borderId="0" xfId="6" applyNumberFormat="1" applyFont="1" applyProtection="1"/>
    <xf numFmtId="171" fontId="12" fillId="0" borderId="0" xfId="6" applyNumberFormat="1" applyFont="1" applyFill="1" applyAlignment="1" applyProtection="1">
      <alignment vertical="center"/>
    </xf>
    <xf numFmtId="171" fontId="9" fillId="0" borderId="0" xfId="6" applyNumberFormat="1" applyFont="1" applyBorder="1" applyAlignment="1" applyProtection="1">
      <alignment vertical="center" wrapText="1"/>
    </xf>
    <xf numFmtId="171" fontId="0" fillId="0" borderId="0" xfId="6" applyNumberFormat="1" applyFont="1" applyFill="1" applyProtection="1"/>
    <xf numFmtId="9" fontId="19" fillId="5" borderId="1" xfId="1" applyFont="1" applyFill="1" applyBorder="1" applyAlignment="1" applyProtection="1">
      <alignment horizontal="left" vertical="center" wrapText="1"/>
    </xf>
    <xf numFmtId="9" fontId="19" fillId="5" borderId="1" xfId="1" applyFont="1" applyFill="1" applyBorder="1" applyAlignment="1" applyProtection="1">
      <alignment horizontal="left" vertical="center"/>
    </xf>
    <xf numFmtId="9" fontId="19" fillId="5" borderId="1" xfId="1" applyFont="1" applyFill="1" applyBorder="1" applyAlignment="1" applyProtection="1">
      <alignment horizontal="center" vertical="center"/>
    </xf>
    <xf numFmtId="10" fontId="19" fillId="6" borderId="1" xfId="1" applyNumberFormat="1" applyFont="1" applyFill="1" applyBorder="1" applyAlignment="1" applyProtection="1">
      <alignment horizontal="center" vertical="center"/>
    </xf>
    <xf numFmtId="10" fontId="45" fillId="3" borderId="1" xfId="1" applyNumberFormat="1" applyFont="1" applyFill="1" applyBorder="1" applyAlignment="1" applyProtection="1">
      <alignment horizontal="center" vertical="center"/>
    </xf>
    <xf numFmtId="10" fontId="19" fillId="6" borderId="1" xfId="1" applyNumberFormat="1" applyFont="1" applyFill="1" applyBorder="1" applyAlignment="1" applyProtection="1">
      <alignment horizontal="center" vertical="center" wrapText="1"/>
    </xf>
    <xf numFmtId="171" fontId="20" fillId="0" borderId="1" xfId="8" applyNumberFormat="1" applyFont="1" applyFill="1" applyBorder="1" applyAlignment="1" applyProtection="1">
      <alignment horizontal="center" vertical="center"/>
    </xf>
    <xf numFmtId="171" fontId="20" fillId="0" borderId="1" xfId="8" applyNumberFormat="1" applyFont="1" applyFill="1" applyBorder="1" applyProtection="1"/>
    <xf numFmtId="10" fontId="22" fillId="0" borderId="1" xfId="1" applyNumberFormat="1" applyFont="1" applyFill="1" applyBorder="1" applyAlignment="1" applyProtection="1">
      <alignment horizontal="center" vertical="center"/>
    </xf>
    <xf numFmtId="10" fontId="52" fillId="0" borderId="1" xfId="1" applyNumberFormat="1" applyFont="1" applyFill="1" applyBorder="1" applyAlignment="1" applyProtection="1">
      <alignment horizontal="center" vertical="center"/>
    </xf>
    <xf numFmtId="171" fontId="53" fillId="0" borderId="1" xfId="8" applyNumberFormat="1" applyFont="1" applyFill="1" applyBorder="1" applyAlignment="1" applyProtection="1">
      <alignment vertical="center"/>
    </xf>
    <xf numFmtId="171" fontId="52" fillId="0" borderId="1" xfId="8" applyNumberFormat="1" applyFont="1" applyFill="1" applyBorder="1" applyAlignment="1" applyProtection="1">
      <alignment vertical="center"/>
    </xf>
    <xf numFmtId="10" fontId="53" fillId="0" borderId="1" xfId="1" applyNumberFormat="1" applyFont="1" applyFill="1" applyBorder="1" applyAlignment="1" applyProtection="1">
      <alignment horizontal="center" vertical="center"/>
    </xf>
    <xf numFmtId="10" fontId="44" fillId="8" borderId="1" xfId="1" applyNumberFormat="1" applyFont="1" applyFill="1" applyBorder="1" applyAlignment="1" applyProtection="1">
      <alignment horizontal="center" vertical="center"/>
    </xf>
    <xf numFmtId="2" fontId="44" fillId="8" borderId="1" xfId="6" applyNumberFormat="1" applyFont="1" applyFill="1" applyBorder="1" applyAlignment="1" applyProtection="1">
      <alignment horizontal="center" vertical="center" wrapText="1"/>
    </xf>
    <xf numFmtId="10" fontId="20" fillId="0" borderId="1" xfId="1" applyNumberFormat="1" applyFont="1" applyFill="1" applyBorder="1" applyAlignment="1" applyProtection="1">
      <alignment horizontal="center" vertical="center"/>
    </xf>
    <xf numFmtId="10" fontId="24" fillId="8" borderId="1" xfId="1" applyNumberFormat="1" applyFont="1" applyFill="1" applyBorder="1" applyAlignment="1" applyProtection="1">
      <alignment horizontal="center" vertical="center"/>
    </xf>
    <xf numFmtId="10" fontId="51" fillId="8" borderId="1" xfId="1" applyNumberFormat="1" applyFont="1" applyFill="1" applyBorder="1" applyAlignment="1" applyProtection="1">
      <alignment horizontal="center" vertical="center"/>
    </xf>
    <xf numFmtId="10" fontId="19" fillId="5" borderId="1" xfId="1" applyNumberFormat="1" applyFont="1" applyFill="1" applyBorder="1" applyAlignment="1" applyProtection="1">
      <alignment horizontal="center" vertical="center"/>
    </xf>
    <xf numFmtId="10" fontId="45" fillId="4" borderId="1" xfId="1" applyNumberFormat="1" applyFont="1" applyFill="1" applyBorder="1" applyAlignment="1" applyProtection="1">
      <alignment horizontal="center" vertical="center"/>
    </xf>
    <xf numFmtId="10" fontId="19" fillId="3" borderId="1" xfId="1" applyNumberFormat="1" applyFont="1" applyFill="1" applyBorder="1" applyAlignment="1" applyProtection="1">
      <alignment horizontal="center" vertical="center"/>
    </xf>
    <xf numFmtId="10" fontId="45" fillId="5" borderId="1" xfId="1" applyNumberFormat="1" applyFont="1" applyFill="1" applyBorder="1" applyAlignment="1" applyProtection="1">
      <alignment horizontal="center" vertical="center"/>
    </xf>
    <xf numFmtId="9" fontId="45" fillId="4" borderId="1" xfId="1" applyFont="1" applyFill="1" applyBorder="1" applyAlignment="1" applyProtection="1">
      <alignment horizontal="left" vertical="center" wrapText="1"/>
    </xf>
    <xf numFmtId="172" fontId="52" fillId="0" borderId="1" xfId="1" applyNumberFormat="1" applyFont="1" applyFill="1" applyBorder="1" applyAlignment="1" applyProtection="1">
      <alignment horizontal="center" vertical="center"/>
    </xf>
    <xf numFmtId="171" fontId="44" fillId="8" borderId="1" xfId="8" applyNumberFormat="1" applyFont="1" applyFill="1" applyBorder="1" applyAlignment="1" applyProtection="1">
      <alignment vertical="center"/>
    </xf>
    <xf numFmtId="172" fontId="44" fillId="8" borderId="1" xfId="1" applyNumberFormat="1" applyFont="1" applyFill="1" applyBorder="1" applyAlignment="1" applyProtection="1">
      <alignment horizontal="center" vertical="center"/>
    </xf>
    <xf numFmtId="171" fontId="29" fillId="2" borderId="1" xfId="8" applyNumberFormat="1" applyFont="1" applyFill="1" applyBorder="1" applyAlignment="1" applyProtection="1">
      <alignment vertical="center"/>
    </xf>
    <xf numFmtId="10" fontId="28" fillId="2" borderId="1" xfId="1" applyNumberFormat="1" applyFont="1" applyFill="1" applyBorder="1" applyAlignment="1" applyProtection="1">
      <alignment horizontal="center" vertical="center"/>
    </xf>
    <xf numFmtId="169" fontId="52" fillId="0" borderId="1" xfId="8" applyFont="1" applyFill="1" applyBorder="1" applyAlignment="1" applyProtection="1">
      <alignment vertical="center"/>
    </xf>
    <xf numFmtId="171" fontId="20" fillId="8" borderId="1" xfId="8" applyNumberFormat="1" applyFont="1" applyFill="1" applyBorder="1" applyAlignment="1" applyProtection="1">
      <alignment vertical="center"/>
    </xf>
    <xf numFmtId="171" fontId="20" fillId="7" borderId="1" xfId="8" applyNumberFormat="1" applyFont="1" applyFill="1" applyBorder="1" applyAlignment="1" applyProtection="1">
      <alignment vertical="center"/>
    </xf>
    <xf numFmtId="10" fontId="56" fillId="3" borderId="1" xfId="1" applyNumberFormat="1" applyFont="1" applyFill="1" applyBorder="1" applyAlignment="1" applyProtection="1">
      <alignment horizontal="center" vertical="center"/>
    </xf>
    <xf numFmtId="9" fontId="19" fillId="3" borderId="1" xfId="1" quotePrefix="1" applyFont="1" applyFill="1" applyBorder="1" applyAlignment="1" applyProtection="1">
      <alignment horizontal="center" vertical="center"/>
    </xf>
    <xf numFmtId="171" fontId="51" fillId="0" borderId="1" xfId="8" applyNumberFormat="1" applyFont="1" applyFill="1" applyBorder="1" applyAlignment="1" applyProtection="1">
      <alignment horizontal="center" vertical="center"/>
    </xf>
    <xf numFmtId="171" fontId="49" fillId="0" borderId="1" xfId="8" applyNumberFormat="1" applyFont="1" applyFill="1" applyBorder="1" applyAlignment="1" applyProtection="1">
      <alignment vertical="center"/>
    </xf>
    <xf numFmtId="171" fontId="20" fillId="3" borderId="1" xfId="8" applyNumberFormat="1" applyFont="1" applyFill="1" applyBorder="1" applyAlignment="1" applyProtection="1">
      <alignment vertical="center"/>
    </xf>
    <xf numFmtId="171" fontId="20" fillId="9" borderId="1" xfId="8" applyNumberFormat="1" applyFont="1" applyFill="1" applyBorder="1" applyAlignment="1" applyProtection="1">
      <alignment vertical="center"/>
    </xf>
    <xf numFmtId="171" fontId="20" fillId="10" borderId="1" xfId="8" applyNumberFormat="1" applyFont="1" applyFill="1" applyBorder="1" applyAlignment="1" applyProtection="1">
      <alignment vertical="center"/>
    </xf>
    <xf numFmtId="9" fontId="45" fillId="4" borderId="1" xfId="1" quotePrefix="1" applyFont="1" applyFill="1" applyBorder="1" applyAlignment="1" applyProtection="1">
      <alignment horizontal="center" vertical="center"/>
    </xf>
    <xf numFmtId="9" fontId="45" fillId="4" borderId="1" xfId="1" applyFont="1" applyFill="1" applyBorder="1" applyAlignment="1" applyProtection="1">
      <alignment horizontal="left" vertical="top" wrapText="1"/>
    </xf>
    <xf numFmtId="9" fontId="45" fillId="4" borderId="1" xfId="1" quotePrefix="1" applyFont="1" applyFill="1" applyBorder="1" applyAlignment="1" applyProtection="1">
      <alignment horizontal="left" vertical="center" wrapText="1"/>
    </xf>
    <xf numFmtId="9" fontId="45" fillId="5" borderId="1" xfId="1" applyFont="1" applyFill="1" applyBorder="1" applyAlignment="1" applyProtection="1">
      <alignment horizontal="left" vertical="center" wrapText="1"/>
    </xf>
    <xf numFmtId="9" fontId="19" fillId="3" borderId="1" xfId="1" quotePrefix="1" applyFont="1" applyFill="1" applyBorder="1" applyAlignment="1" applyProtection="1">
      <alignment horizontal="center" vertical="center" wrapText="1"/>
    </xf>
    <xf numFmtId="10" fontId="45" fillId="6" borderId="1" xfId="1" applyNumberFormat="1" applyFont="1" applyFill="1" applyBorder="1" applyAlignment="1" applyProtection="1">
      <alignment horizontal="center" vertical="center"/>
    </xf>
    <xf numFmtId="10" fontId="45" fillId="6" borderId="13" xfId="1" applyNumberFormat="1" applyFont="1" applyFill="1" applyBorder="1" applyAlignment="1" applyProtection="1">
      <alignment horizontal="center" vertical="center"/>
    </xf>
    <xf numFmtId="172" fontId="44" fillId="8" borderId="26" xfId="1" applyNumberFormat="1" applyFont="1" applyFill="1" applyBorder="1" applyAlignment="1" applyProtection="1">
      <alignment horizontal="center" vertical="center"/>
    </xf>
    <xf numFmtId="10" fontId="45" fillId="3" borderId="25" xfId="1" applyNumberFormat="1" applyFont="1" applyFill="1" applyBorder="1" applyAlignment="1" applyProtection="1">
      <alignment horizontal="center" vertical="center"/>
    </xf>
    <xf numFmtId="1" fontId="44" fillId="8" borderId="1" xfId="6" applyNumberFormat="1" applyFont="1" applyFill="1" applyBorder="1" applyAlignment="1" applyProtection="1">
      <alignment horizontal="center" vertical="center" wrapText="1"/>
    </xf>
    <xf numFmtId="1" fontId="52" fillId="0" borderId="1" xfId="6" applyNumberFormat="1" applyFont="1" applyFill="1" applyBorder="1" applyAlignment="1" applyProtection="1">
      <alignment horizontal="center" vertical="center" wrapText="1"/>
    </xf>
    <xf numFmtId="1" fontId="52" fillId="0" borderId="1" xfId="1" applyNumberFormat="1" applyFont="1" applyFill="1" applyBorder="1" applyAlignment="1" applyProtection="1">
      <alignment horizontal="center" vertical="center" wrapText="1"/>
    </xf>
    <xf numFmtId="10" fontId="45" fillId="7" borderId="1" xfId="1" applyNumberFormat="1" applyFont="1" applyFill="1" applyBorder="1" applyAlignment="1" applyProtection="1">
      <alignment horizontal="center" vertical="center"/>
    </xf>
    <xf numFmtId="9" fontId="45" fillId="7" borderId="1" xfId="1" applyFont="1" applyFill="1" applyBorder="1" applyAlignment="1" applyProtection="1">
      <alignment horizontal="left" vertical="center" wrapText="1"/>
    </xf>
    <xf numFmtId="10" fontId="45" fillId="7" borderId="25" xfId="1" applyNumberFormat="1" applyFont="1" applyFill="1" applyBorder="1" applyAlignment="1" applyProtection="1">
      <alignment horizontal="center" vertical="center"/>
    </xf>
    <xf numFmtId="10" fontId="19" fillId="7" borderId="1" xfId="1" applyNumberFormat="1" applyFont="1" applyFill="1" applyBorder="1" applyAlignment="1" applyProtection="1">
      <alignment horizontal="center" vertical="center"/>
    </xf>
    <xf numFmtId="9" fontId="19" fillId="7" borderId="1" xfId="1" applyFont="1" applyFill="1" applyBorder="1" applyAlignment="1" applyProtection="1">
      <alignment horizontal="left" vertical="center"/>
    </xf>
    <xf numFmtId="9" fontId="19" fillId="7" borderId="1" xfId="1" applyFont="1" applyFill="1" applyBorder="1" applyAlignment="1" applyProtection="1">
      <alignment horizontal="center" vertical="center"/>
    </xf>
    <xf numFmtId="9" fontId="19" fillId="7" borderId="1" xfId="1" applyFont="1" applyFill="1" applyBorder="1" applyAlignment="1" applyProtection="1">
      <alignment horizontal="left" vertical="center" wrapText="1"/>
    </xf>
    <xf numFmtId="9" fontId="45" fillId="4" borderId="25" xfId="1" applyFont="1" applyFill="1" applyBorder="1" applyAlignment="1" applyProtection="1">
      <alignment horizontal="justify" vertical="top" wrapText="1"/>
    </xf>
    <xf numFmtId="9" fontId="45" fillId="5" borderId="25" xfId="1" applyFont="1" applyFill="1" applyBorder="1" applyAlignment="1" applyProtection="1">
      <alignment horizontal="justify" vertical="top" wrapText="1"/>
    </xf>
    <xf numFmtId="9" fontId="45" fillId="7" borderId="25" xfId="1" applyFont="1" applyFill="1" applyBorder="1" applyAlignment="1" applyProtection="1">
      <alignment horizontal="justify" vertical="top" wrapText="1"/>
    </xf>
    <xf numFmtId="0" fontId="5" fillId="0" borderId="0" xfId="3" applyFont="1" applyAlignment="1">
      <alignment vertical="center" wrapText="1"/>
    </xf>
    <xf numFmtId="0" fontId="35" fillId="0" borderId="2" xfId="0" applyFont="1" applyBorder="1" applyAlignment="1">
      <alignment horizontal="center"/>
    </xf>
    <xf numFmtId="0" fontId="35" fillId="0" borderId="0" xfId="0" applyFont="1" applyAlignment="1">
      <alignment horizontal="center"/>
    </xf>
    <xf numFmtId="0" fontId="36" fillId="0" borderId="0" xfId="0" applyFont="1" applyAlignment="1">
      <alignment horizontal="center"/>
    </xf>
    <xf numFmtId="0" fontId="21" fillId="0" borderId="0" xfId="0" applyFont="1" applyAlignment="1">
      <alignment horizontal="left" vertical="center"/>
    </xf>
    <xf numFmtId="0" fontId="21" fillId="0" borderId="0" xfId="0" applyFont="1" applyAlignment="1">
      <alignment horizontal="left"/>
    </xf>
    <xf numFmtId="0" fontId="6" fillId="0" borderId="0" xfId="0" applyFont="1" applyAlignment="1">
      <alignment horizontal="left"/>
    </xf>
    <xf numFmtId="0" fontId="9" fillId="0" borderId="0" xfId="3" applyFont="1" applyAlignment="1">
      <alignment vertical="center" wrapText="1"/>
    </xf>
    <xf numFmtId="0" fontId="10" fillId="0" borderId="0" xfId="0" applyFont="1" applyAlignment="1">
      <alignment horizontal="left"/>
    </xf>
    <xf numFmtId="0" fontId="16" fillId="0" borderId="0" xfId="0" applyFont="1"/>
    <xf numFmtId="0" fontId="22" fillId="0" borderId="0" xfId="0" applyFont="1"/>
    <xf numFmtId="0" fontId="9" fillId="0" borderId="0" xfId="3" applyFont="1" applyAlignment="1">
      <alignment horizontal="center" vertical="center" wrapText="1"/>
    </xf>
    <xf numFmtId="171" fontId="9" fillId="0" borderId="0" xfId="3" applyNumberFormat="1" applyFont="1" applyAlignment="1">
      <alignment horizontal="center" vertical="center" wrapText="1"/>
    </xf>
    <xf numFmtId="171" fontId="9" fillId="0" borderId="0" xfId="3" applyNumberFormat="1" applyFont="1" applyAlignment="1">
      <alignment vertical="center" wrapText="1"/>
    </xf>
    <xf numFmtId="0" fontId="23" fillId="0" borderId="0" xfId="0" applyFont="1" applyAlignment="1">
      <alignment wrapText="1"/>
    </xf>
    <xf numFmtId="0" fontId="30" fillId="2" borderId="1"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3" fillId="0" borderId="0" xfId="0" applyFont="1" applyAlignment="1">
      <alignment horizontal="center" vertical="center" wrapText="1"/>
    </xf>
    <xf numFmtId="0" fontId="44" fillId="8" borderId="1" xfId="0" applyFont="1" applyFill="1" applyBorder="1" applyAlignment="1">
      <alignment horizontal="center" vertical="center"/>
    </xf>
    <xf numFmtId="172" fontId="51" fillId="8" borderId="1" xfId="0" applyNumberFormat="1" applyFont="1" applyFill="1" applyBorder="1" applyAlignment="1">
      <alignment horizontal="center" vertical="center"/>
    </xf>
    <xf numFmtId="0" fontId="52" fillId="0" borderId="1" xfId="0" applyFont="1" applyBorder="1" applyAlignment="1">
      <alignment horizontal="center" vertical="center"/>
    </xf>
    <xf numFmtId="172" fontId="53" fillId="0" borderId="1" xfId="0" applyNumberFormat="1" applyFont="1" applyBorder="1" applyAlignment="1">
      <alignment horizontal="center" vertical="center"/>
    </xf>
    <xf numFmtId="171" fontId="0" fillId="0" borderId="0" xfId="0" applyNumberFormat="1"/>
    <xf numFmtId="172" fontId="53" fillId="0" borderId="13" xfId="0" applyNumberFormat="1" applyFont="1" applyBorder="1" applyAlignment="1">
      <alignment horizontal="center" vertical="center"/>
    </xf>
    <xf numFmtId="3" fontId="51" fillId="8" borderId="25" xfId="0" applyNumberFormat="1" applyFont="1" applyFill="1" applyBorder="1" applyAlignment="1">
      <alignment horizontal="center" vertical="center"/>
    </xf>
    <xf numFmtId="3" fontId="53" fillId="0" borderId="1" xfId="0" applyNumberFormat="1" applyFont="1" applyBorder="1" applyAlignment="1">
      <alignment horizontal="center" vertical="center"/>
    </xf>
    <xf numFmtId="3" fontId="53" fillId="0" borderId="15" xfId="0" applyNumberFormat="1" applyFont="1" applyBorder="1" applyAlignment="1">
      <alignment horizontal="center" vertical="center"/>
    </xf>
    <xf numFmtId="0" fontId="9" fillId="0" borderId="0" xfId="0" applyFont="1"/>
    <xf numFmtId="3" fontId="51" fillId="8" borderId="1" xfId="0" applyNumberFormat="1" applyFont="1" applyFill="1" applyBorder="1" applyAlignment="1">
      <alignment horizontal="center" vertical="center"/>
    </xf>
    <xf numFmtId="0" fontId="0" fillId="0" borderId="0" xfId="0" applyAlignment="1">
      <alignment wrapText="1"/>
    </xf>
    <xf numFmtId="164" fontId="17" fillId="0" borderId="0" xfId="0" applyNumberFormat="1" applyFont="1"/>
    <xf numFmtId="171" fontId="9" fillId="0" borderId="0" xfId="0" applyNumberFormat="1" applyFont="1"/>
    <xf numFmtId="173" fontId="4" fillId="0" borderId="12" xfId="0" applyNumberFormat="1" applyFont="1" applyBorder="1"/>
    <xf numFmtId="4" fontId="0" fillId="0" borderId="0" xfId="0" applyNumberFormat="1" applyAlignment="1">
      <alignment horizontal="right" vertical="top"/>
    </xf>
    <xf numFmtId="167" fontId="15" fillId="0" borderId="0" xfId="0" applyNumberFormat="1" applyFont="1"/>
    <xf numFmtId="0" fontId="15" fillId="0" borderId="0" xfId="0" applyFont="1"/>
    <xf numFmtId="167" fontId="0" fillId="0" borderId="0" xfId="0" applyNumberFormat="1"/>
    <xf numFmtId="173" fontId="0" fillId="0" borderId="0" xfId="0" applyNumberFormat="1"/>
    <xf numFmtId="4" fontId="0" fillId="0" borderId="0" xfId="0" applyNumberFormat="1"/>
    <xf numFmtId="0" fontId="26" fillId="8" borderId="1" xfId="0" applyFont="1" applyFill="1" applyBorder="1" applyAlignment="1">
      <alignment horizontal="center" vertical="center"/>
    </xf>
    <xf numFmtId="0" fontId="26" fillId="8" borderId="1" xfId="0" applyFont="1" applyFill="1" applyBorder="1" applyAlignment="1">
      <alignment horizontal="center" vertical="center" wrapText="1"/>
    </xf>
    <xf numFmtId="165" fontId="0" fillId="0" borderId="0" xfId="0" applyNumberFormat="1"/>
    <xf numFmtId="171" fontId="15" fillId="0" borderId="0" xfId="0" applyNumberFormat="1" applyFont="1"/>
    <xf numFmtId="0" fontId="11" fillId="0" borderId="0" xfId="4" applyFont="1" applyAlignment="1">
      <alignment horizontal="left" vertical="center" indent="1"/>
    </xf>
    <xf numFmtId="0" fontId="12" fillId="0" borderId="0" xfId="0" applyFont="1" applyAlignment="1">
      <alignment vertical="center"/>
    </xf>
    <xf numFmtId="171" fontId="12" fillId="0" borderId="0" xfId="0" applyNumberFormat="1" applyFont="1" applyAlignment="1">
      <alignment vertical="center"/>
    </xf>
    <xf numFmtId="0" fontId="25" fillId="2" borderId="1" xfId="2" applyFont="1" applyFill="1" applyBorder="1" applyAlignment="1">
      <alignment horizontal="center" vertical="center" wrapText="1"/>
    </xf>
    <xf numFmtId="0" fontId="27" fillId="0" borderId="0" xfId="0" applyFont="1"/>
    <xf numFmtId="0" fontId="22" fillId="0" borderId="0" xfId="0" applyFont="1" applyAlignment="1">
      <alignment wrapText="1"/>
    </xf>
    <xf numFmtId="0" fontId="13" fillId="0" borderId="0" xfId="0" applyFont="1" applyAlignment="1">
      <alignment horizontal="center" vertical="center" wrapText="1"/>
    </xf>
    <xf numFmtId="0" fontId="13" fillId="0" borderId="0" xfId="0" applyFont="1" applyAlignment="1">
      <alignment horizontal="center" vertical="center"/>
    </xf>
    <xf numFmtId="171" fontId="13" fillId="0" borderId="0" xfId="0" applyNumberFormat="1" applyFont="1" applyAlignment="1">
      <alignment horizontal="center" vertical="center" wrapText="1"/>
    </xf>
    <xf numFmtId="171" fontId="29" fillId="2" borderId="1" xfId="0" applyNumberFormat="1" applyFont="1" applyFill="1" applyBorder="1" applyAlignment="1">
      <alignment horizontal="center" vertical="center" wrapText="1"/>
    </xf>
    <xf numFmtId="0" fontId="20" fillId="3" borderId="1" xfId="0" applyFont="1" applyFill="1" applyBorder="1" applyAlignment="1">
      <alignment vertical="center" wrapText="1"/>
    </xf>
    <xf numFmtId="0" fontId="20" fillId="3" borderId="1" xfId="0" applyFont="1" applyFill="1" applyBorder="1" applyAlignment="1">
      <alignment horizontal="center" vertical="center" wrapText="1"/>
    </xf>
    <xf numFmtId="0" fontId="20" fillId="3" borderId="1" xfId="0" applyFont="1" applyFill="1" applyBorder="1" applyAlignment="1">
      <alignment vertical="center"/>
    </xf>
    <xf numFmtId="49" fontId="20" fillId="3" borderId="1" xfId="0" applyNumberFormat="1" applyFont="1" applyFill="1" applyBorder="1" applyAlignment="1">
      <alignment vertical="center"/>
    </xf>
    <xf numFmtId="171" fontId="0" fillId="0" borderId="0" xfId="0" applyNumberFormat="1" applyAlignment="1">
      <alignment vertical="center"/>
    </xf>
    <xf numFmtId="0" fontId="0" fillId="0" borderId="0" xfId="0" applyAlignment="1">
      <alignment vertical="center"/>
    </xf>
    <xf numFmtId="0" fontId="20" fillId="8" borderId="1" xfId="0" applyFont="1" applyFill="1" applyBorder="1" applyAlignment="1">
      <alignment vertical="center" wrapText="1"/>
    </xf>
    <xf numFmtId="0" fontId="20" fillId="8" borderId="1" xfId="0" applyFont="1" applyFill="1" applyBorder="1" applyAlignment="1">
      <alignment horizontal="center" vertical="center" wrapText="1"/>
    </xf>
    <xf numFmtId="0" fontId="20" fillId="8" borderId="1" xfId="0" applyFont="1" applyFill="1" applyBorder="1" applyAlignment="1">
      <alignment vertical="center"/>
    </xf>
    <xf numFmtId="49" fontId="20" fillId="8" borderId="1" xfId="0" applyNumberFormat="1" applyFont="1" applyFill="1" applyBorder="1" applyAlignment="1">
      <alignment vertical="center"/>
    </xf>
    <xf numFmtId="0" fontId="20" fillId="10" borderId="1" xfId="0" applyFont="1" applyFill="1" applyBorder="1" applyAlignment="1">
      <alignment vertical="center" wrapText="1"/>
    </xf>
    <xf numFmtId="0" fontId="20" fillId="10" borderId="1" xfId="0" applyFont="1" applyFill="1" applyBorder="1" applyAlignment="1">
      <alignment horizontal="center" vertical="center" wrapText="1"/>
    </xf>
    <xf numFmtId="0" fontId="20" fillId="10" borderId="1" xfId="0" applyFont="1" applyFill="1" applyBorder="1" applyAlignment="1">
      <alignment vertical="center"/>
    </xf>
    <xf numFmtId="49" fontId="20" fillId="10" borderId="1" xfId="0" applyNumberFormat="1" applyFont="1" applyFill="1" applyBorder="1" applyAlignment="1">
      <alignment vertical="center"/>
    </xf>
    <xf numFmtId="0" fontId="20" fillId="7" borderId="1" xfId="0" applyFont="1" applyFill="1" applyBorder="1" applyAlignment="1">
      <alignment vertical="center"/>
    </xf>
    <xf numFmtId="0" fontId="20" fillId="7" borderId="1" xfId="0" applyFont="1" applyFill="1" applyBorder="1" applyAlignment="1">
      <alignment horizontal="center" vertical="center" wrapText="1"/>
    </xf>
    <xf numFmtId="49" fontId="20" fillId="7" borderId="1" xfId="0" applyNumberFormat="1" applyFont="1" applyFill="1" applyBorder="1" applyAlignment="1">
      <alignment vertical="center"/>
    </xf>
    <xf numFmtId="0" fontId="20" fillId="9" borderId="1" xfId="0" applyFont="1" applyFill="1" applyBorder="1" applyAlignment="1">
      <alignment vertical="center"/>
    </xf>
    <xf numFmtId="0" fontId="20" fillId="9" borderId="1" xfId="0" applyFont="1" applyFill="1" applyBorder="1" applyAlignment="1">
      <alignment horizontal="center" vertical="center" wrapText="1"/>
    </xf>
    <xf numFmtId="49" fontId="20" fillId="9" borderId="1" xfId="0" applyNumberFormat="1" applyFont="1" applyFill="1" applyBorder="1" applyAlignment="1">
      <alignment vertical="center"/>
    </xf>
    <xf numFmtId="0" fontId="0" fillId="0" borderId="0" xfId="0" applyAlignment="1">
      <alignment horizontal="center" wrapText="1"/>
    </xf>
    <xf numFmtId="0" fontId="0" fillId="0" borderId="0" xfId="0" applyAlignment="1">
      <alignment horizontal="center"/>
    </xf>
    <xf numFmtId="170" fontId="0" fillId="0" borderId="0" xfId="0" applyNumberFormat="1"/>
    <xf numFmtId="0" fontId="0" fillId="0" borderId="0" xfId="0" applyAlignment="1">
      <alignment horizontal="center" vertical="center"/>
    </xf>
    <xf numFmtId="0" fontId="31" fillId="0" borderId="0" xfId="3" applyFont="1" applyAlignment="1">
      <alignment vertical="center" wrapText="1"/>
    </xf>
    <xf numFmtId="0" fontId="44" fillId="8" borderId="1" xfId="0" applyFont="1" applyFill="1" applyBorder="1" applyAlignment="1">
      <alignment horizontal="center" vertical="center" wrapText="1"/>
    </xf>
    <xf numFmtId="0" fontId="52" fillId="0" borderId="1" xfId="0" applyFont="1" applyBorder="1" applyAlignment="1">
      <alignment horizontal="center" vertical="center" wrapText="1"/>
    </xf>
    <xf numFmtId="0" fontId="42" fillId="0" borderId="0" xfId="0" applyFont="1" applyAlignment="1">
      <alignment horizontal="center" vertical="center"/>
    </xf>
    <xf numFmtId="4" fontId="42" fillId="0" borderId="0" xfId="0" applyNumberFormat="1" applyFont="1"/>
    <xf numFmtId="4" fontId="15" fillId="0" borderId="0" xfId="0" applyNumberFormat="1" applyFont="1"/>
    <xf numFmtId="174" fontId="0" fillId="0" borderId="0" xfId="0" applyNumberFormat="1"/>
    <xf numFmtId="0" fontId="42" fillId="0" borderId="0" xfId="0" applyFont="1"/>
    <xf numFmtId="0" fontId="11" fillId="0" borderId="0" xfId="4" applyFont="1" applyAlignment="1">
      <alignment horizontal="left" vertical="center"/>
    </xf>
    <xf numFmtId="0" fontId="0" fillId="0" borderId="0" xfId="0" applyAlignment="1">
      <alignment horizontal="left" vertical="center"/>
    </xf>
    <xf numFmtId="1" fontId="26" fillId="8" borderId="1" xfId="0" applyNumberFormat="1" applyFont="1" applyFill="1" applyBorder="1" applyAlignment="1">
      <alignment horizontal="center" vertical="center"/>
    </xf>
    <xf numFmtId="2" fontId="26" fillId="8" borderId="1" xfId="0" applyNumberFormat="1" applyFont="1" applyFill="1" applyBorder="1" applyAlignment="1">
      <alignment horizontal="center" vertical="center"/>
    </xf>
    <xf numFmtId="0" fontId="0" fillId="0" borderId="0" xfId="0" applyAlignment="1">
      <alignment horizontal="left"/>
    </xf>
    <xf numFmtId="0" fontId="27" fillId="0" borderId="1" xfId="0" applyFont="1" applyBorder="1" applyAlignment="1">
      <alignment horizontal="center" vertical="center"/>
    </xf>
    <xf numFmtId="1" fontId="27" fillId="0" borderId="1" xfId="0" applyNumberFormat="1" applyFont="1" applyBorder="1" applyAlignment="1">
      <alignment horizontal="center" vertical="center"/>
    </xf>
    <xf numFmtId="0" fontId="0" fillId="0" borderId="0" xfId="0" applyAlignment="1">
      <alignment horizontal="left" vertical="center" wrapText="1"/>
    </xf>
    <xf numFmtId="0" fontId="9" fillId="0" borderId="0" xfId="0" applyFont="1" applyAlignment="1">
      <alignment horizontal="center" vertical="center"/>
    </xf>
    <xf numFmtId="9" fontId="0" fillId="0" borderId="0" xfId="0" applyNumberFormat="1" applyAlignment="1">
      <alignment horizontal="center" vertical="center"/>
    </xf>
    <xf numFmtId="9" fontId="0" fillId="0" borderId="0" xfId="0" applyNumberFormat="1" applyAlignment="1">
      <alignment horizontal="left" vertical="center" wrapText="1"/>
    </xf>
    <xf numFmtId="0" fontId="49" fillId="8" borderId="1" xfId="0" applyFont="1" applyFill="1" applyBorder="1" applyAlignment="1">
      <alignment horizontal="center" vertical="center" wrapText="1"/>
    </xf>
    <xf numFmtId="9" fontId="19" fillId="4" borderId="1" xfId="0" applyNumberFormat="1" applyFont="1" applyFill="1" applyBorder="1" applyAlignment="1">
      <alignment horizontal="center" vertical="center"/>
    </xf>
    <xf numFmtId="0" fontId="45" fillId="4" borderId="1" xfId="0" applyFont="1" applyFill="1" applyBorder="1" applyAlignment="1">
      <alignment horizontal="center" vertical="center"/>
    </xf>
    <xf numFmtId="0" fontId="45" fillId="5" borderId="1" xfId="0" applyFont="1" applyFill="1" applyBorder="1" applyAlignment="1">
      <alignment horizontal="center" vertical="center"/>
    </xf>
    <xf numFmtId="0" fontId="45" fillId="5" borderId="25" xfId="0" applyFont="1" applyFill="1" applyBorder="1" applyAlignment="1">
      <alignment horizontal="justify" vertical="top" wrapText="1"/>
    </xf>
    <xf numFmtId="0" fontId="19" fillId="5" borderId="1" xfId="0" applyFont="1" applyFill="1" applyBorder="1" applyAlignment="1">
      <alignment horizontal="left" vertical="center" wrapText="1"/>
    </xf>
    <xf numFmtId="0" fontId="45" fillId="3" borderId="1" xfId="0" applyFont="1" applyFill="1" applyBorder="1" applyAlignment="1">
      <alignment horizontal="center" vertical="center"/>
    </xf>
    <xf numFmtId="0" fontId="45" fillId="3" borderId="25" xfId="0" applyFont="1" applyFill="1" applyBorder="1" applyAlignment="1">
      <alignment horizontal="justify" vertical="top" wrapText="1"/>
    </xf>
    <xf numFmtId="0" fontId="19" fillId="3" borderId="1" xfId="0" applyFont="1" applyFill="1" applyBorder="1" applyAlignment="1">
      <alignment vertical="center" wrapText="1"/>
    </xf>
    <xf numFmtId="0" fontId="19" fillId="3" borderId="1" xfId="0" applyFont="1" applyFill="1" applyBorder="1" applyAlignment="1">
      <alignment horizontal="left" vertical="center" wrapText="1"/>
    </xf>
    <xf numFmtId="0" fontId="45" fillId="3" borderId="17" xfId="0" applyFont="1" applyFill="1" applyBorder="1" applyAlignment="1">
      <alignment horizontal="justify" vertical="top" wrapText="1"/>
    </xf>
    <xf numFmtId="0" fontId="57" fillId="3" borderId="1" xfId="0" applyFont="1" applyFill="1" applyBorder="1" applyAlignment="1">
      <alignment horizontal="left" vertical="center"/>
    </xf>
    <xf numFmtId="9" fontId="19" fillId="3" borderId="1" xfId="0" applyNumberFormat="1" applyFont="1" applyFill="1" applyBorder="1" applyAlignment="1">
      <alignment horizontal="center" vertical="center"/>
    </xf>
    <xf numFmtId="0" fontId="45" fillId="6" borderId="1" xfId="0" applyFont="1" applyFill="1" applyBorder="1" applyAlignment="1">
      <alignment horizontal="center" vertical="center"/>
    </xf>
    <xf numFmtId="0" fontId="19" fillId="6" borderId="1" xfId="0" applyFont="1" applyFill="1" applyBorder="1" applyAlignment="1">
      <alignment horizontal="left" vertical="center" wrapText="1"/>
    </xf>
    <xf numFmtId="0" fontId="19" fillId="6" borderId="1" xfId="0" applyFont="1" applyFill="1" applyBorder="1" applyAlignment="1">
      <alignment vertical="center" wrapText="1"/>
    </xf>
    <xf numFmtId="9" fontId="45" fillId="7" borderId="1" xfId="0" applyNumberFormat="1" applyFont="1" applyFill="1" applyBorder="1" applyAlignment="1">
      <alignment horizontal="center" vertical="center"/>
    </xf>
    <xf numFmtId="0" fontId="45" fillId="7" borderId="1" xfId="0" applyFont="1" applyFill="1" applyBorder="1" applyAlignment="1">
      <alignment horizontal="center" vertical="center"/>
    </xf>
    <xf numFmtId="0" fontId="45" fillId="7" borderId="25" xfId="0" applyFont="1" applyFill="1" applyBorder="1" applyAlignment="1">
      <alignment horizontal="justify" vertical="top" wrapText="1"/>
    </xf>
    <xf numFmtId="0" fontId="19" fillId="7" borderId="1" xfId="0" applyFont="1" applyFill="1" applyBorder="1" applyAlignment="1">
      <alignment horizontal="left" vertical="center" wrapText="1"/>
    </xf>
    <xf numFmtId="9" fontId="60" fillId="8" borderId="26" xfId="0" applyNumberFormat="1" applyFont="1" applyFill="1" applyBorder="1" applyAlignment="1">
      <alignment horizontal="center" vertical="center"/>
    </xf>
    <xf numFmtId="0" fontId="0" fillId="0" borderId="0" xfId="0" applyAlignment="1">
      <alignment horizontal="left" wrapText="1"/>
    </xf>
    <xf numFmtId="10" fontId="0" fillId="0" borderId="0" xfId="0" applyNumberFormat="1"/>
    <xf numFmtId="0" fontId="29" fillId="0" borderId="1" xfId="0" applyFont="1" applyBorder="1" applyAlignment="1">
      <alignment horizontal="center" vertical="center" wrapText="1"/>
    </xf>
    <xf numFmtId="0" fontId="29" fillId="8" borderId="1" xfId="0" applyFont="1" applyFill="1" applyBorder="1" applyAlignment="1">
      <alignment horizontal="center" vertical="center" wrapText="1"/>
    </xf>
    <xf numFmtId="0" fontId="0" fillId="0" borderId="0" xfId="0" applyAlignment="1">
      <alignment vertical="center" wrapText="1"/>
    </xf>
    <xf numFmtId="3" fontId="0" fillId="0" borderId="0" xfId="0" applyNumberFormat="1"/>
    <xf numFmtId="2" fontId="52" fillId="0" borderId="1" xfId="6" applyNumberFormat="1" applyFont="1" applyFill="1" applyBorder="1" applyAlignment="1" applyProtection="1">
      <alignment horizontal="center" vertical="center" wrapText="1"/>
    </xf>
    <xf numFmtId="2" fontId="52" fillId="0" borderId="1" xfId="1" applyNumberFormat="1" applyFont="1" applyFill="1" applyBorder="1" applyAlignment="1" applyProtection="1">
      <alignment horizontal="center" vertical="center" wrapText="1"/>
    </xf>
    <xf numFmtId="2" fontId="53" fillId="0" borderId="1" xfId="10" applyNumberFormat="1" applyFont="1" applyFill="1" applyBorder="1" applyAlignment="1" applyProtection="1">
      <alignment horizontal="center" vertical="center" wrapText="1"/>
    </xf>
    <xf numFmtId="2" fontId="53" fillId="0" borderId="1" xfId="6" applyNumberFormat="1" applyFont="1" applyFill="1" applyBorder="1" applyAlignment="1" applyProtection="1">
      <alignment horizontal="center" vertical="center" wrapText="1"/>
    </xf>
    <xf numFmtId="171" fontId="44" fillId="8" borderId="1" xfId="8" applyNumberFormat="1" applyFont="1" applyFill="1" applyBorder="1" applyAlignment="1" applyProtection="1">
      <alignment vertical="center"/>
      <protection locked="0"/>
    </xf>
    <xf numFmtId="171" fontId="51" fillId="8" borderId="1" xfId="8" applyNumberFormat="1" applyFont="1" applyFill="1" applyBorder="1" applyAlignment="1" applyProtection="1">
      <alignment vertical="center"/>
      <protection locked="0"/>
    </xf>
    <xf numFmtId="172" fontId="44" fillId="8" borderId="1" xfId="1" applyNumberFormat="1" applyFont="1" applyFill="1" applyBorder="1" applyAlignment="1" applyProtection="1">
      <alignment horizontal="center" vertical="center"/>
      <protection locked="0"/>
    </xf>
    <xf numFmtId="4" fontId="51" fillId="15" borderId="16" xfId="0" applyNumberFormat="1" applyFont="1" applyFill="1" applyBorder="1" applyAlignment="1" applyProtection="1">
      <alignment horizontal="center" vertical="center"/>
      <protection locked="0"/>
    </xf>
    <xf numFmtId="3" fontId="51" fillId="15" borderId="16" xfId="0" applyNumberFormat="1" applyFont="1" applyFill="1" applyBorder="1" applyAlignment="1" applyProtection="1">
      <alignment horizontal="center" vertical="center"/>
      <protection locked="0"/>
    </xf>
    <xf numFmtId="171" fontId="20" fillId="3" borderId="1" xfId="8" applyNumberFormat="1" applyFont="1" applyFill="1" applyBorder="1" applyAlignment="1" applyProtection="1">
      <alignment vertical="center"/>
      <protection locked="0"/>
    </xf>
    <xf numFmtId="171" fontId="20" fillId="8" borderId="1" xfId="8" applyNumberFormat="1" applyFont="1" applyFill="1" applyBorder="1" applyAlignment="1" applyProtection="1">
      <alignment vertical="center"/>
      <protection locked="0"/>
    </xf>
    <xf numFmtId="171" fontId="20" fillId="10" borderId="1" xfId="8" applyNumberFormat="1" applyFont="1" applyFill="1" applyBorder="1" applyAlignment="1" applyProtection="1">
      <alignment vertical="center"/>
      <protection locked="0"/>
    </xf>
    <xf numFmtId="171" fontId="20" fillId="7" borderId="1" xfId="8" applyNumberFormat="1" applyFont="1" applyFill="1" applyBorder="1" applyAlignment="1" applyProtection="1">
      <alignment vertical="center"/>
      <protection locked="0"/>
    </xf>
    <xf numFmtId="171" fontId="20" fillId="9" borderId="1" xfId="8" applyNumberFormat="1" applyFont="1" applyFill="1" applyBorder="1" applyAlignment="1" applyProtection="1">
      <alignment vertical="center"/>
      <protection locked="0"/>
    </xf>
    <xf numFmtId="10" fontId="45" fillId="4" borderId="1" xfId="1" applyNumberFormat="1" applyFont="1" applyFill="1" applyBorder="1" applyAlignment="1" applyProtection="1">
      <alignment horizontal="center" vertical="center"/>
      <protection locked="0"/>
    </xf>
    <xf numFmtId="10" fontId="45" fillId="5" borderId="1" xfId="1" applyNumberFormat="1" applyFont="1" applyFill="1" applyBorder="1" applyAlignment="1" applyProtection="1">
      <alignment horizontal="center" vertical="center"/>
      <protection locked="0"/>
    </xf>
    <xf numFmtId="10" fontId="19" fillId="3" borderId="1" xfId="1" applyNumberFormat="1" applyFont="1" applyFill="1" applyBorder="1" applyAlignment="1" applyProtection="1">
      <alignment horizontal="center" vertical="center"/>
      <protection locked="0"/>
    </xf>
    <xf numFmtId="10" fontId="45" fillId="7" borderId="1" xfId="1" applyNumberFormat="1" applyFont="1" applyFill="1" applyBorder="1" applyAlignment="1" applyProtection="1">
      <alignment horizontal="center" vertical="center"/>
      <protection locked="0"/>
    </xf>
    <xf numFmtId="10" fontId="19" fillId="7" borderId="1" xfId="1" applyNumberFormat="1" applyFont="1" applyFill="1" applyBorder="1" applyAlignment="1" applyProtection="1">
      <alignment horizontal="center" vertical="center"/>
      <protection locked="0"/>
    </xf>
    <xf numFmtId="10" fontId="45" fillId="4" borderId="26" xfId="1" applyNumberFormat="1" applyFont="1" applyFill="1" applyBorder="1" applyAlignment="1" applyProtection="1">
      <alignment horizontal="center" vertical="center"/>
    </xf>
    <xf numFmtId="10" fontId="45" fillId="5" borderId="26" xfId="1" applyNumberFormat="1" applyFont="1" applyFill="1" applyBorder="1" applyAlignment="1" applyProtection="1">
      <alignment horizontal="center" vertical="center"/>
    </xf>
    <xf numFmtId="10" fontId="45" fillId="6" borderId="26" xfId="1" applyNumberFormat="1" applyFont="1" applyFill="1" applyBorder="1" applyAlignment="1" applyProtection="1">
      <alignment horizontal="center" vertical="center"/>
    </xf>
    <xf numFmtId="10" fontId="45" fillId="6" borderId="18" xfId="1" applyNumberFormat="1" applyFont="1" applyFill="1" applyBorder="1" applyAlignment="1" applyProtection="1">
      <alignment horizontal="center" vertical="center"/>
    </xf>
    <xf numFmtId="10" fontId="45" fillId="7" borderId="26" xfId="1" applyNumberFormat="1" applyFont="1" applyFill="1" applyBorder="1" applyAlignment="1" applyProtection="1">
      <alignment horizontal="center" vertical="center"/>
    </xf>
    <xf numFmtId="0" fontId="0" fillId="0" borderId="0" xfId="0" applyProtection="1">
      <protection locked="0"/>
    </xf>
    <xf numFmtId="0" fontId="0" fillId="0" borderId="0" xfId="0" applyAlignment="1" applyProtection="1">
      <alignment wrapText="1"/>
      <protection locked="0"/>
    </xf>
    <xf numFmtId="0" fontId="42" fillId="0" borderId="0" xfId="0" applyFont="1" applyAlignment="1" applyProtection="1">
      <alignment vertical="center"/>
      <protection locked="0"/>
    </xf>
    <xf numFmtId="0" fontId="42" fillId="8" borderId="1" xfId="0" applyFont="1" applyFill="1" applyBorder="1" applyAlignment="1" applyProtection="1">
      <alignment horizontal="center" vertical="center" wrapText="1"/>
      <protection locked="0"/>
    </xf>
    <xf numFmtId="0" fontId="42" fillId="3" borderId="1" xfId="0" applyFont="1" applyFill="1" applyBorder="1" applyAlignment="1" applyProtection="1">
      <alignment horizontal="center" vertical="center" wrapText="1"/>
      <protection locked="0"/>
    </xf>
    <xf numFmtId="0" fontId="42" fillId="0" borderId="0" xfId="0" applyFont="1" applyProtection="1">
      <protection locked="0"/>
    </xf>
    <xf numFmtId="0" fontId="42" fillId="0" borderId="0" xfId="0" applyFont="1" applyAlignment="1" applyProtection="1">
      <alignment wrapText="1"/>
      <protection locked="0"/>
    </xf>
    <xf numFmtId="0" fontId="42" fillId="2" borderId="1" xfId="0" applyFont="1" applyFill="1" applyBorder="1" applyAlignment="1" applyProtection="1">
      <alignment horizontal="center" vertical="center" wrapText="1"/>
      <protection locked="0"/>
    </xf>
    <xf numFmtId="0" fontId="42" fillId="7" borderId="1" xfId="0" applyFont="1" applyFill="1" applyBorder="1" applyAlignment="1" applyProtection="1">
      <alignment horizontal="center" vertical="center" wrapText="1"/>
      <protection locked="0"/>
    </xf>
    <xf numFmtId="0" fontId="42" fillId="4" borderId="1" xfId="0"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0" fontId="42" fillId="0" borderId="1" xfId="0" applyFont="1" applyBorder="1" applyAlignment="1">
      <alignment wrapText="1"/>
    </xf>
    <xf numFmtId="0" fontId="0" fillId="9" borderId="0" xfId="0" applyFill="1" applyAlignment="1">
      <alignment vertical="center"/>
    </xf>
    <xf numFmtId="0" fontId="0" fillId="9" borderId="0" xfId="0" applyFill="1" applyAlignment="1">
      <alignment horizontal="left" vertical="center"/>
    </xf>
    <xf numFmtId="0" fontId="0" fillId="0" borderId="1" xfId="0" applyBorder="1" applyAlignment="1">
      <alignment horizontal="justify" vertical="top"/>
    </xf>
    <xf numFmtId="0" fontId="0" fillId="0" borderId="0" xfId="0" applyAlignment="1">
      <alignment horizontal="center" vertical="center" wrapText="1"/>
    </xf>
    <xf numFmtId="9" fontId="45" fillId="5" borderId="1" xfId="1" applyFont="1" applyFill="1" applyBorder="1" applyAlignment="1" applyProtection="1">
      <alignment horizontal="left" vertical="center" wrapText="1"/>
      <protection locked="0"/>
    </xf>
    <xf numFmtId="9" fontId="45" fillId="7" borderId="1" xfId="1" applyFont="1" applyFill="1" applyBorder="1" applyAlignment="1" applyProtection="1">
      <alignment horizontal="left" vertical="center" wrapText="1"/>
      <protection locked="0"/>
    </xf>
    <xf numFmtId="0" fontId="45" fillId="4" borderId="1" xfId="1" applyNumberFormat="1" applyFont="1" applyFill="1" applyBorder="1" applyAlignment="1" applyProtection="1">
      <alignment vertical="center"/>
    </xf>
    <xf numFmtId="0" fontId="19" fillId="3" borderId="1" xfId="0" applyFont="1" applyFill="1" applyBorder="1" applyAlignment="1">
      <alignment horizontal="left" vertical="center"/>
    </xf>
    <xf numFmtId="0" fontId="19" fillId="6" borderId="1" xfId="0" applyFont="1" applyFill="1" applyBorder="1" applyAlignment="1">
      <alignment horizontal="left" vertical="center"/>
    </xf>
    <xf numFmtId="10" fontId="19" fillId="6" borderId="1" xfId="1" applyNumberFormat="1" applyFont="1" applyFill="1" applyBorder="1" applyAlignment="1" applyProtection="1">
      <alignment horizontal="center" vertical="center" wrapText="1"/>
      <protection locked="0"/>
    </xf>
    <xf numFmtId="10" fontId="19" fillId="3" borderId="1" xfId="1" applyNumberFormat="1" applyFont="1" applyFill="1" applyBorder="1" applyAlignment="1" applyProtection="1">
      <alignment vertical="center"/>
    </xf>
    <xf numFmtId="0" fontId="45" fillId="3" borderId="1" xfId="0" applyFont="1" applyFill="1" applyBorder="1" applyAlignment="1">
      <alignment horizontal="justify" vertical="center" wrapText="1"/>
    </xf>
    <xf numFmtId="0" fontId="61" fillId="4" borderId="1" xfId="0" applyFont="1" applyFill="1" applyBorder="1" applyAlignment="1">
      <alignment horizontal="justify" vertical="center" wrapText="1"/>
    </xf>
    <xf numFmtId="0" fontId="45" fillId="7" borderId="1" xfId="0" applyFont="1" applyFill="1" applyBorder="1" applyAlignment="1">
      <alignment horizontal="justify" vertical="center" wrapText="1"/>
    </xf>
    <xf numFmtId="10" fontId="45" fillId="6" borderId="1" xfId="1" applyNumberFormat="1" applyFont="1" applyFill="1" applyBorder="1" applyAlignment="1" applyProtection="1">
      <alignment horizontal="center" vertical="center" wrapText="1"/>
    </xf>
    <xf numFmtId="9" fontId="45" fillId="4" borderId="1" xfId="1" quotePrefix="1" applyFont="1" applyFill="1" applyBorder="1" applyAlignment="1" applyProtection="1">
      <alignment horizontal="center" vertical="center" wrapText="1"/>
    </xf>
    <xf numFmtId="9" fontId="19" fillId="5" borderId="1" xfId="1" applyFont="1" applyFill="1" applyBorder="1" applyAlignment="1" applyProtection="1">
      <alignment horizontal="center" vertical="center" wrapText="1"/>
    </xf>
    <xf numFmtId="0" fontId="19" fillId="3" borderId="1" xfId="0" applyFont="1" applyFill="1" applyBorder="1" applyAlignment="1">
      <alignment vertical="center"/>
    </xf>
    <xf numFmtId="9" fontId="19" fillId="7" borderId="1" xfId="1" applyFont="1" applyFill="1" applyBorder="1" applyAlignment="1" applyProtection="1">
      <alignment horizontal="center" vertical="center" wrapText="1"/>
    </xf>
    <xf numFmtId="10" fontId="19" fillId="6" borderId="1" xfId="1" applyNumberFormat="1" applyFont="1" applyFill="1" applyBorder="1" applyAlignment="1" applyProtection="1">
      <alignment horizontal="center" vertical="center"/>
      <protection locked="0"/>
    </xf>
    <xf numFmtId="9" fontId="19" fillId="5" borderId="1" xfId="1" applyFont="1" applyFill="1" applyBorder="1" applyAlignment="1" applyProtection="1">
      <alignment horizontal="left" vertical="center" wrapText="1"/>
      <protection locked="0"/>
    </xf>
    <xf numFmtId="9" fontId="45" fillId="6" borderId="25" xfId="1" applyFont="1" applyFill="1" applyBorder="1" applyAlignment="1" applyProtection="1">
      <alignment horizontal="justify" vertical="top" wrapText="1"/>
    </xf>
    <xf numFmtId="9" fontId="45" fillId="6" borderId="17" xfId="1" applyFont="1" applyFill="1" applyBorder="1" applyAlignment="1" applyProtection="1">
      <alignment horizontal="justify" vertical="top" wrapText="1"/>
    </xf>
    <xf numFmtId="0" fontId="19" fillId="3" borderId="1" xfId="0" applyFont="1" applyFill="1" applyBorder="1" applyAlignment="1" applyProtection="1">
      <alignment vertical="center" wrapText="1"/>
      <protection locked="0"/>
    </xf>
    <xf numFmtId="0" fontId="0" fillId="0" borderId="1" xfId="0" applyBorder="1" applyAlignment="1" applyProtection="1">
      <alignment horizontal="center" vertical="center" wrapText="1"/>
      <protection locked="0"/>
    </xf>
    <xf numFmtId="172" fontId="0" fillId="0" borderId="1" xfId="0" applyNumberFormat="1" applyBorder="1" applyAlignment="1" applyProtection="1">
      <alignment horizontal="center" vertical="center" wrapText="1"/>
      <protection locked="0"/>
    </xf>
    <xf numFmtId="4" fontId="0" fillId="0" borderId="1" xfId="0" applyNumberFormat="1" applyBorder="1" applyAlignment="1" applyProtection="1">
      <alignment horizontal="center" vertical="center" wrapText="1"/>
      <protection locked="0"/>
    </xf>
    <xf numFmtId="4"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0" fillId="0" borderId="1" xfId="0" applyBorder="1" applyAlignment="1">
      <alignment horizontal="center" vertical="center" wrapText="1"/>
    </xf>
    <xf numFmtId="10" fontId="63" fillId="4" borderId="1" xfId="1" applyNumberFormat="1" applyFont="1" applyFill="1" applyBorder="1" applyAlignment="1" applyProtection="1">
      <alignment horizontal="center" vertical="center"/>
    </xf>
    <xf numFmtId="10" fontId="63" fillId="5" borderId="1" xfId="1" applyNumberFormat="1" applyFont="1" applyFill="1" applyBorder="1" applyAlignment="1" applyProtection="1">
      <alignment horizontal="center" vertical="center"/>
    </xf>
    <xf numFmtId="10" fontId="63" fillId="5" borderId="13" xfId="1" applyNumberFormat="1" applyFont="1" applyFill="1" applyBorder="1" applyAlignment="1" applyProtection="1">
      <alignment horizontal="center" vertical="center"/>
    </xf>
    <xf numFmtId="10" fontId="56" fillId="5" borderId="1" xfId="1" applyNumberFormat="1" applyFont="1" applyFill="1" applyBorder="1" applyAlignment="1" applyProtection="1">
      <alignment horizontal="center" vertical="center"/>
    </xf>
    <xf numFmtId="10" fontId="19" fillId="5" borderId="1" xfId="1" applyNumberFormat="1" applyFont="1" applyFill="1" applyBorder="1" applyAlignment="1" applyProtection="1">
      <alignment horizontal="center" vertical="center"/>
      <protection locked="0"/>
    </xf>
    <xf numFmtId="0" fontId="19" fillId="6" borderId="1" xfId="0" applyFont="1" applyFill="1" applyBorder="1" applyAlignment="1" applyProtection="1">
      <alignment vertical="center" wrapText="1"/>
      <protection locked="0"/>
    </xf>
    <xf numFmtId="171" fontId="2" fillId="7" borderId="1" xfId="8" applyNumberFormat="1" applyFont="1" applyFill="1" applyBorder="1" applyAlignment="1" applyProtection="1">
      <alignment horizontal="center" vertical="center"/>
    </xf>
    <xf numFmtId="171" fontId="2" fillId="3" borderId="15" xfId="8" applyNumberFormat="1" applyFont="1" applyFill="1" applyBorder="1" applyAlignment="1" applyProtection="1">
      <alignment horizontal="center" vertical="center"/>
    </xf>
    <xf numFmtId="9" fontId="45" fillId="4" borderId="1" xfId="1" applyFont="1" applyFill="1" applyBorder="1" applyAlignment="1" applyProtection="1">
      <alignment horizontal="left" vertical="center" wrapText="1"/>
      <protection locked="0"/>
    </xf>
    <xf numFmtId="10" fontId="45" fillId="5" borderId="13" xfId="1" applyNumberFormat="1" applyFont="1" applyFill="1" applyBorder="1" applyAlignment="1" applyProtection="1">
      <alignment horizontal="center" vertical="center"/>
    </xf>
    <xf numFmtId="10" fontId="45" fillId="6" borderId="15" xfId="1" applyNumberFormat="1" applyFont="1" applyFill="1" applyBorder="1" applyAlignment="1" applyProtection="1">
      <alignment horizontal="center" vertical="center"/>
    </xf>
    <xf numFmtId="10" fontId="63" fillId="6" borderId="24" xfId="1" applyNumberFormat="1" applyFont="1" applyFill="1" applyBorder="1" applyAlignment="1" applyProtection="1">
      <alignment horizontal="center" vertical="center"/>
    </xf>
    <xf numFmtId="10" fontId="63" fillId="6" borderId="15" xfId="1" applyNumberFormat="1" applyFont="1" applyFill="1" applyBorder="1" applyAlignment="1" applyProtection="1">
      <alignment horizontal="center" vertical="center"/>
    </xf>
    <xf numFmtId="10" fontId="63" fillId="6" borderId="18" xfId="1" applyNumberFormat="1" applyFont="1" applyFill="1" applyBorder="1" applyAlignment="1" applyProtection="1">
      <alignment horizontal="center" vertical="center"/>
    </xf>
    <xf numFmtId="10" fontId="63" fillId="6" borderId="13" xfId="1" applyNumberFormat="1" applyFont="1" applyFill="1" applyBorder="1" applyAlignment="1" applyProtection="1">
      <alignment horizontal="center" vertical="center"/>
    </xf>
    <xf numFmtId="0" fontId="56" fillId="3" borderId="1" xfId="0" applyFont="1" applyFill="1" applyBorder="1" applyAlignment="1">
      <alignment vertical="center" wrapText="1"/>
    </xf>
    <xf numFmtId="10" fontId="63" fillId="5" borderId="26" xfId="1" applyNumberFormat="1" applyFont="1" applyFill="1" applyBorder="1" applyAlignment="1" applyProtection="1">
      <alignment horizontal="center" vertical="center"/>
    </xf>
    <xf numFmtId="10" fontId="63" fillId="5" borderId="18" xfId="1" applyNumberFormat="1" applyFont="1" applyFill="1" applyBorder="1" applyAlignment="1" applyProtection="1">
      <alignment horizontal="center" vertical="center"/>
    </xf>
    <xf numFmtId="10" fontId="63" fillId="4" borderId="26" xfId="1" applyNumberFormat="1" applyFont="1" applyFill="1" applyBorder="1" applyAlignment="1" applyProtection="1">
      <alignment horizontal="center" vertical="center"/>
    </xf>
    <xf numFmtId="10" fontId="45" fillId="4" borderId="1" xfId="1" applyNumberFormat="1" applyFont="1" applyFill="1" applyBorder="1" applyAlignment="1" applyProtection="1">
      <alignment horizontal="center" vertical="center" wrapText="1"/>
    </xf>
    <xf numFmtId="0" fontId="54" fillId="5" borderId="1" xfId="0" applyFont="1" applyFill="1" applyBorder="1" applyAlignment="1">
      <alignment horizontal="left" vertical="center"/>
    </xf>
    <xf numFmtId="0" fontId="56" fillId="3" borderId="1" xfId="0" applyFont="1" applyFill="1" applyBorder="1" applyAlignment="1">
      <alignment vertical="center"/>
    </xf>
    <xf numFmtId="0" fontId="54" fillId="7" borderId="1" xfId="0" applyFont="1" applyFill="1" applyBorder="1" applyAlignment="1">
      <alignment horizontal="left" vertical="center"/>
    </xf>
    <xf numFmtId="9" fontId="45" fillId="4" borderId="1" xfId="1" quotePrefix="1" applyFont="1" applyFill="1" applyBorder="1" applyAlignment="1" applyProtection="1">
      <alignment horizontal="left" vertical="center" wrapText="1"/>
      <protection locked="0"/>
    </xf>
    <xf numFmtId="0" fontId="19" fillId="5" borderId="1" xfId="0" applyFont="1" applyFill="1" applyBorder="1" applyAlignment="1" applyProtection="1">
      <alignment horizontal="left" vertical="center" wrapText="1"/>
      <protection locked="0"/>
    </xf>
    <xf numFmtId="0" fontId="19" fillId="7" borderId="1" xfId="0" applyFont="1" applyFill="1" applyBorder="1" applyAlignment="1" applyProtection="1">
      <alignment horizontal="left" vertical="center" wrapText="1"/>
      <protection locked="0"/>
    </xf>
    <xf numFmtId="0" fontId="40" fillId="0" borderId="0" xfId="0" applyFont="1" applyAlignment="1">
      <alignment horizontal="center"/>
    </xf>
    <xf numFmtId="0" fontId="33" fillId="0" borderId="1" xfId="4" applyFont="1" applyBorder="1" applyAlignment="1">
      <alignment horizontal="left" vertical="center" indent="1"/>
    </xf>
    <xf numFmtId="0" fontId="33" fillId="0" borderId="1" xfId="4" applyFont="1" applyBorder="1" applyAlignment="1">
      <alignment horizontal="center" vertical="center"/>
    </xf>
    <xf numFmtId="0" fontId="37" fillId="2" borderId="6" xfId="0" applyFont="1" applyFill="1" applyBorder="1" applyAlignment="1" applyProtection="1">
      <alignment horizontal="center" wrapText="1"/>
      <protection hidden="1"/>
    </xf>
    <xf numFmtId="0" fontId="37" fillId="2" borderId="0" xfId="0" applyFont="1" applyFill="1" applyAlignment="1" applyProtection="1">
      <alignment horizontal="center" wrapText="1"/>
      <protection hidden="1"/>
    </xf>
    <xf numFmtId="0" fontId="37" fillId="2" borderId="7" xfId="0" applyFont="1" applyFill="1" applyBorder="1" applyAlignment="1" applyProtection="1">
      <alignment horizontal="center" wrapText="1"/>
      <protection hidden="1"/>
    </xf>
    <xf numFmtId="0" fontId="38" fillId="2" borderId="6" xfId="0" applyFont="1" applyFill="1" applyBorder="1" applyAlignment="1" applyProtection="1">
      <alignment horizontal="center" vertical="center" wrapText="1"/>
      <protection hidden="1"/>
    </xf>
    <xf numFmtId="0" fontId="38" fillId="2" borderId="0" xfId="0" applyFont="1" applyFill="1" applyAlignment="1" applyProtection="1">
      <alignment horizontal="center" vertical="center" wrapText="1"/>
      <protection hidden="1"/>
    </xf>
    <xf numFmtId="0" fontId="38" fillId="2" borderId="7" xfId="0" applyFont="1" applyFill="1" applyBorder="1" applyAlignment="1" applyProtection="1">
      <alignment horizontal="center" vertical="center" wrapText="1"/>
      <protection hidden="1"/>
    </xf>
    <xf numFmtId="14" fontId="33" fillId="0" borderId="1" xfId="4" applyNumberFormat="1" applyFont="1" applyBorder="1" applyAlignment="1">
      <alignment horizontal="center" vertical="center"/>
    </xf>
    <xf numFmtId="0" fontId="30" fillId="2" borderId="1" xfId="0" applyFont="1" applyFill="1" applyBorder="1" applyAlignment="1">
      <alignment horizontal="center" vertical="center" wrapText="1"/>
    </xf>
    <xf numFmtId="0" fontId="28" fillId="2" borderId="1" xfId="0" applyFont="1" applyFill="1" applyBorder="1" applyAlignment="1">
      <alignment horizontal="center"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49" fillId="2" borderId="1" xfId="0" applyFont="1" applyFill="1" applyBorder="1" applyAlignment="1">
      <alignment horizontal="center" vertical="center" wrapText="1"/>
    </xf>
    <xf numFmtId="0" fontId="8" fillId="0" borderId="0" xfId="4" applyFont="1" applyAlignment="1">
      <alignment horizontal="left" vertical="center" indent="1"/>
    </xf>
    <xf numFmtId="0" fontId="34" fillId="2" borderId="1" xfId="2" applyFont="1" applyFill="1" applyBorder="1" applyAlignment="1">
      <alignment horizontal="center" vertical="center" wrapText="1"/>
    </xf>
    <xf numFmtId="0" fontId="20" fillId="0" borderId="1" xfId="3" applyFont="1" applyBorder="1" applyAlignment="1">
      <alignment horizontal="center" vertical="center" wrapText="1"/>
    </xf>
    <xf numFmtId="0" fontId="25" fillId="2" borderId="1" xfId="2" applyFont="1" applyFill="1" applyBorder="1" applyAlignment="1">
      <alignment horizontal="center" vertical="center" wrapText="1"/>
    </xf>
    <xf numFmtId="0" fontId="12" fillId="0" borderId="0" xfId="0" applyFont="1" applyAlignment="1">
      <alignment horizontal="center" vertical="center"/>
    </xf>
    <xf numFmtId="171" fontId="2" fillId="9" borderId="1" xfId="8" applyNumberFormat="1" applyFont="1" applyFill="1" applyBorder="1" applyAlignment="1" applyProtection="1">
      <alignment horizontal="center" vertical="center"/>
    </xf>
    <xf numFmtId="171" fontId="2" fillId="7" borderId="1" xfId="8" applyNumberFormat="1" applyFont="1" applyFill="1" applyBorder="1" applyAlignment="1" applyProtection="1">
      <alignment horizontal="center" vertical="center"/>
    </xf>
    <xf numFmtId="171" fontId="2" fillId="3" borderId="13" xfId="8" applyNumberFormat="1" applyFont="1" applyFill="1" applyBorder="1" applyAlignment="1" applyProtection="1">
      <alignment horizontal="center" vertical="center"/>
    </xf>
    <xf numFmtId="171" fontId="2" fillId="3" borderId="14" xfId="8" applyNumberFormat="1" applyFont="1" applyFill="1" applyBorder="1" applyAlignment="1" applyProtection="1">
      <alignment horizontal="center" vertical="center"/>
    </xf>
    <xf numFmtId="171" fontId="2" fillId="3" borderId="15" xfId="8" applyNumberFormat="1" applyFont="1" applyFill="1" applyBorder="1" applyAlignment="1" applyProtection="1">
      <alignment horizontal="center" vertical="center"/>
    </xf>
    <xf numFmtId="171" fontId="2" fillId="8" borderId="1" xfId="8" applyNumberFormat="1" applyFont="1" applyFill="1" applyBorder="1" applyAlignment="1" applyProtection="1">
      <alignment horizontal="center" vertical="center"/>
    </xf>
    <xf numFmtId="171" fontId="2" fillId="10" borderId="1" xfId="8" applyNumberFormat="1" applyFont="1" applyFill="1" applyBorder="1" applyAlignment="1" applyProtection="1">
      <alignment horizontal="center" vertical="center"/>
    </xf>
    <xf numFmtId="0" fontId="11" fillId="0" borderId="0" xfId="4" applyFont="1" applyAlignment="1">
      <alignment horizontal="left" vertical="center" indent="1"/>
    </xf>
    <xf numFmtId="0" fontId="27" fillId="0" borderId="0" xfId="0" applyFont="1" applyAlignment="1">
      <alignment horizontal="center"/>
    </xf>
    <xf numFmtId="0" fontId="29" fillId="2" borderId="1" xfId="0" applyFont="1" applyFill="1" applyBorder="1" applyAlignment="1">
      <alignment horizontal="center" vertical="center" wrapText="1"/>
    </xf>
    <xf numFmtId="0" fontId="48" fillId="0" borderId="1" xfId="0" applyFont="1" applyBorder="1" applyAlignment="1" applyProtection="1">
      <alignment horizontal="left" vertical="center" wrapText="1"/>
      <protection locked="0"/>
    </xf>
    <xf numFmtId="0" fontId="20" fillId="0" borderId="1" xfId="0" applyFont="1" applyBorder="1" applyAlignment="1">
      <alignment horizontal="center" vertical="center" wrapText="1"/>
    </xf>
    <xf numFmtId="0" fontId="9" fillId="0" borderId="1" xfId="0" applyFont="1" applyBorder="1" applyAlignment="1" applyProtection="1">
      <alignment horizontal="left" vertical="center" wrapText="1"/>
      <protection locked="0"/>
    </xf>
    <xf numFmtId="0" fontId="9" fillId="0" borderId="1" xfId="0" applyFont="1" applyBorder="1" applyAlignment="1" applyProtection="1">
      <alignment horizontal="left" vertical="center"/>
      <protection locked="0"/>
    </xf>
    <xf numFmtId="3" fontId="20" fillId="0" borderId="1" xfId="6" applyNumberFormat="1" applyFont="1" applyBorder="1" applyAlignment="1" applyProtection="1">
      <alignment horizontal="center" vertical="center" wrapText="1"/>
    </xf>
    <xf numFmtId="0" fontId="54" fillId="0" borderId="1" xfId="0" applyFont="1" applyBorder="1" applyAlignment="1" applyProtection="1">
      <alignment horizontal="left" vertical="center" wrapText="1"/>
      <protection locked="0"/>
    </xf>
    <xf numFmtId="0" fontId="27" fillId="0" borderId="1" xfId="0" applyFont="1" applyBorder="1" applyAlignment="1">
      <alignment horizontal="center" vertical="center" wrapText="1"/>
    </xf>
    <xf numFmtId="0" fontId="11" fillId="0" borderId="0" xfId="4" applyFont="1" applyAlignment="1">
      <alignment horizontal="left" vertical="center"/>
    </xf>
    <xf numFmtId="0" fontId="41" fillId="0" borderId="1" xfId="0" applyFont="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center" vertical="center" wrapText="1"/>
      <protection locked="0"/>
    </xf>
    <xf numFmtId="0" fontId="55"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18" fillId="0" borderId="1" xfId="0" applyFont="1" applyBorder="1" applyAlignment="1">
      <alignment horizontal="center" vertical="center" wrapText="1"/>
    </xf>
    <xf numFmtId="0" fontId="47" fillId="0" borderId="1"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2" fontId="58" fillId="12" borderId="20" xfId="1" applyNumberFormat="1" applyFont="1" applyFill="1" applyBorder="1" applyAlignment="1" applyProtection="1">
      <alignment horizontal="center" vertical="center"/>
    </xf>
    <xf numFmtId="2" fontId="58" fillId="12" borderId="21" xfId="1" applyNumberFormat="1" applyFont="1" applyFill="1" applyBorder="1" applyAlignment="1" applyProtection="1">
      <alignment horizontal="center" vertical="center"/>
    </xf>
    <xf numFmtId="2" fontId="58" fillId="12" borderId="22" xfId="1" applyNumberFormat="1" applyFont="1" applyFill="1" applyBorder="1" applyAlignment="1" applyProtection="1">
      <alignment horizontal="center" vertical="center"/>
    </xf>
    <xf numFmtId="10" fontId="45" fillId="6" borderId="13" xfId="1" applyNumberFormat="1" applyFont="1" applyFill="1" applyBorder="1" applyAlignment="1" applyProtection="1">
      <alignment horizontal="center" vertical="center"/>
    </xf>
    <xf numFmtId="10" fontId="45" fillId="6" borderId="14" xfId="1" applyNumberFormat="1" applyFont="1" applyFill="1" applyBorder="1" applyAlignment="1" applyProtection="1">
      <alignment horizontal="center" vertical="center"/>
    </xf>
    <xf numFmtId="10" fontId="45" fillId="6" borderId="15" xfId="1" applyNumberFormat="1" applyFont="1" applyFill="1" applyBorder="1" applyAlignment="1" applyProtection="1">
      <alignment horizontal="center" vertical="center"/>
    </xf>
    <xf numFmtId="10" fontId="19" fillId="6" borderId="35" xfId="1" applyNumberFormat="1" applyFont="1" applyFill="1" applyBorder="1" applyAlignment="1" applyProtection="1">
      <alignment horizontal="center" vertical="center"/>
    </xf>
    <xf numFmtId="10" fontId="19" fillId="6" borderId="36" xfId="1" applyNumberFormat="1" applyFont="1" applyFill="1" applyBorder="1" applyAlignment="1" applyProtection="1">
      <alignment horizontal="center" vertical="center"/>
    </xf>
    <xf numFmtId="10" fontId="19" fillId="6" borderId="37" xfId="1" applyNumberFormat="1" applyFont="1" applyFill="1" applyBorder="1" applyAlignment="1" applyProtection="1">
      <alignment horizontal="center" vertical="center"/>
    </xf>
    <xf numFmtId="10" fontId="19" fillId="6" borderId="13" xfId="1" applyNumberFormat="1" applyFont="1" applyFill="1" applyBorder="1" applyAlignment="1" applyProtection="1">
      <alignment horizontal="center" vertical="center"/>
    </xf>
    <xf numFmtId="10" fontId="19" fillId="6" borderId="14" xfId="1" applyNumberFormat="1" applyFont="1" applyFill="1" applyBorder="1" applyAlignment="1" applyProtection="1">
      <alignment horizontal="center" vertical="center"/>
    </xf>
    <xf numFmtId="10" fontId="19" fillId="6" borderId="15" xfId="1" applyNumberFormat="1" applyFont="1" applyFill="1" applyBorder="1" applyAlignment="1" applyProtection="1">
      <alignment horizontal="center" vertical="center"/>
    </xf>
    <xf numFmtId="10" fontId="19" fillId="6" borderId="1" xfId="1" applyNumberFormat="1" applyFont="1" applyFill="1" applyBorder="1" applyAlignment="1" applyProtection="1">
      <alignment horizontal="center" vertical="center"/>
    </xf>
    <xf numFmtId="10" fontId="19" fillId="3" borderId="13" xfId="1" applyNumberFormat="1" applyFont="1" applyFill="1" applyBorder="1" applyAlignment="1" applyProtection="1">
      <alignment horizontal="center" vertical="center"/>
    </xf>
    <xf numFmtId="10" fontId="19" fillId="3" borderId="15" xfId="1" applyNumberFormat="1" applyFont="1" applyFill="1" applyBorder="1" applyAlignment="1" applyProtection="1">
      <alignment horizontal="center" vertical="center"/>
    </xf>
    <xf numFmtId="10" fontId="19" fillId="3" borderId="14" xfId="1" applyNumberFormat="1" applyFont="1" applyFill="1" applyBorder="1" applyAlignment="1" applyProtection="1">
      <alignment horizontal="center" vertical="center"/>
    </xf>
    <xf numFmtId="0" fontId="19" fillId="6" borderId="13" xfId="0" applyFont="1" applyFill="1" applyBorder="1" applyAlignment="1">
      <alignment horizontal="justify" vertical="center" wrapText="1"/>
    </xf>
    <xf numFmtId="0" fontId="19" fillId="6" borderId="14" xfId="0" applyFont="1" applyFill="1" applyBorder="1" applyAlignment="1">
      <alignment horizontal="justify" vertical="center" wrapText="1"/>
    </xf>
    <xf numFmtId="0" fontId="19" fillId="6" borderId="15" xfId="0" applyFont="1" applyFill="1" applyBorder="1" applyAlignment="1">
      <alignment horizontal="justify" vertical="center" wrapText="1"/>
    </xf>
    <xf numFmtId="0" fontId="58" fillId="0" borderId="13" xfId="0" applyFont="1" applyBorder="1" applyAlignment="1">
      <alignment horizontal="center" vertical="center" textRotation="90" wrapText="1"/>
    </xf>
    <xf numFmtId="0" fontId="58" fillId="0" borderId="14" xfId="0" applyFont="1" applyBorder="1" applyAlignment="1">
      <alignment horizontal="center" vertical="center" textRotation="90" wrapText="1"/>
    </xf>
    <xf numFmtId="0" fontId="58" fillId="0" borderId="15" xfId="0" applyFont="1" applyBorder="1" applyAlignment="1">
      <alignment horizontal="center" vertical="center" textRotation="90" wrapText="1"/>
    </xf>
    <xf numFmtId="2" fontId="19" fillId="6" borderId="35" xfId="0" applyNumberFormat="1" applyFont="1" applyFill="1" applyBorder="1" applyAlignment="1">
      <alignment horizontal="center" vertical="center"/>
    </xf>
    <xf numFmtId="2" fontId="19" fillId="6" borderId="36" xfId="0" applyNumberFormat="1" applyFont="1" applyFill="1" applyBorder="1" applyAlignment="1">
      <alignment horizontal="center" vertical="center"/>
    </xf>
    <xf numFmtId="2" fontId="19" fillId="6" borderId="37" xfId="0" applyNumberFormat="1" applyFont="1" applyFill="1" applyBorder="1" applyAlignment="1">
      <alignment horizontal="center" vertical="center"/>
    </xf>
    <xf numFmtId="2" fontId="58" fillId="12" borderId="20" xfId="0" applyNumberFormat="1" applyFont="1" applyFill="1" applyBorder="1" applyAlignment="1">
      <alignment horizontal="center" vertical="center"/>
    </xf>
    <xf numFmtId="2" fontId="58" fillId="12" borderId="21" xfId="0" applyNumberFormat="1" applyFont="1" applyFill="1" applyBorder="1" applyAlignment="1">
      <alignment horizontal="center" vertical="center"/>
    </xf>
    <xf numFmtId="2" fontId="58" fillId="12" borderId="22" xfId="0" applyNumberFormat="1" applyFont="1" applyFill="1" applyBorder="1" applyAlignment="1">
      <alignment horizontal="center" vertical="center"/>
    </xf>
    <xf numFmtId="10" fontId="19" fillId="6" borderId="38" xfId="0" applyNumberFormat="1" applyFont="1" applyFill="1" applyBorder="1" applyAlignment="1">
      <alignment horizontal="center" vertical="center"/>
    </xf>
    <xf numFmtId="10" fontId="19" fillId="6" borderId="39" xfId="0" applyNumberFormat="1" applyFont="1" applyFill="1" applyBorder="1" applyAlignment="1">
      <alignment horizontal="center" vertical="center"/>
    </xf>
    <xf numFmtId="10" fontId="19" fillId="6" borderId="40" xfId="0" applyNumberFormat="1" applyFont="1" applyFill="1" applyBorder="1" applyAlignment="1">
      <alignment horizontal="center" vertical="center"/>
    </xf>
    <xf numFmtId="0" fontId="61" fillId="6" borderId="13" xfId="0" applyFont="1" applyFill="1" applyBorder="1" applyAlignment="1">
      <alignment horizontal="justify" vertical="center" wrapText="1"/>
    </xf>
    <xf numFmtId="0" fontId="61" fillId="6" borderId="14" xfId="0" applyFont="1" applyFill="1" applyBorder="1" applyAlignment="1">
      <alignment horizontal="justify" vertical="center" wrapText="1"/>
    </xf>
    <xf numFmtId="0" fontId="61" fillId="6" borderId="15" xfId="0" applyFont="1" applyFill="1" applyBorder="1" applyAlignment="1">
      <alignment horizontal="justify" vertical="center" wrapText="1"/>
    </xf>
    <xf numFmtId="9" fontId="19" fillId="6" borderId="13" xfId="0" applyNumberFormat="1" applyFont="1" applyFill="1" applyBorder="1" applyAlignment="1">
      <alignment horizontal="center" vertical="center"/>
    </xf>
    <xf numFmtId="9" fontId="19" fillId="6" borderId="14" xfId="0" applyNumberFormat="1" applyFont="1" applyFill="1" applyBorder="1" applyAlignment="1">
      <alignment horizontal="center" vertical="center"/>
    </xf>
    <xf numFmtId="9" fontId="19" fillId="6" borderId="15" xfId="0" applyNumberFormat="1" applyFont="1" applyFill="1" applyBorder="1" applyAlignment="1">
      <alignment horizontal="center" vertical="center"/>
    </xf>
    <xf numFmtId="10" fontId="45" fillId="4" borderId="1" xfId="1" applyNumberFormat="1" applyFont="1" applyFill="1" applyBorder="1" applyAlignment="1" applyProtection="1">
      <alignment horizontal="center" vertical="center"/>
    </xf>
    <xf numFmtId="10" fontId="45" fillId="4" borderId="13" xfId="1" applyNumberFormat="1" applyFont="1" applyFill="1" applyBorder="1" applyAlignment="1" applyProtection="1">
      <alignment horizontal="center" vertical="center"/>
    </xf>
    <xf numFmtId="10" fontId="45" fillId="4" borderId="14" xfId="1" applyNumberFormat="1" applyFont="1" applyFill="1" applyBorder="1" applyAlignment="1" applyProtection="1">
      <alignment horizontal="center" vertical="center"/>
    </xf>
    <xf numFmtId="0" fontId="45" fillId="3" borderId="13" xfId="0" applyFont="1" applyFill="1" applyBorder="1" applyAlignment="1">
      <alignment horizontal="justify" vertical="center" wrapText="1"/>
    </xf>
    <xf numFmtId="0" fontId="45" fillId="3" borderId="15" xfId="0" applyFont="1" applyFill="1" applyBorder="1" applyAlignment="1">
      <alignment horizontal="justify" vertical="center" wrapText="1"/>
    </xf>
    <xf numFmtId="0" fontId="45" fillId="3" borderId="14" xfId="0" applyFont="1" applyFill="1" applyBorder="1" applyAlignment="1">
      <alignment horizontal="justify" vertical="center" wrapText="1"/>
    </xf>
    <xf numFmtId="0" fontId="61" fillId="4" borderId="1" xfId="0" applyFont="1" applyFill="1" applyBorder="1" applyAlignment="1">
      <alignment horizontal="justify" vertical="center" wrapText="1"/>
    </xf>
    <xf numFmtId="10" fontId="19" fillId="3" borderId="1" xfId="1" applyNumberFormat="1" applyFont="1" applyFill="1" applyBorder="1" applyAlignment="1" applyProtection="1">
      <alignment horizontal="center" vertical="center"/>
    </xf>
    <xf numFmtId="0" fontId="49" fillId="8" borderId="1" xfId="0" applyFont="1" applyFill="1" applyBorder="1" applyAlignment="1">
      <alignment horizontal="center" vertical="center" wrapText="1"/>
    </xf>
    <xf numFmtId="10" fontId="45" fillId="5" borderId="1" xfId="1" applyNumberFormat="1" applyFont="1" applyFill="1" applyBorder="1" applyAlignment="1" applyProtection="1">
      <alignment horizontal="center" vertical="center"/>
    </xf>
    <xf numFmtId="0" fontId="49" fillId="8" borderId="26" xfId="0" applyFont="1" applyFill="1" applyBorder="1" applyAlignment="1">
      <alignment horizontal="center" vertical="center" wrapText="1"/>
    </xf>
    <xf numFmtId="4" fontId="58" fillId="11" borderId="20" xfId="0" applyNumberFormat="1" applyFont="1" applyFill="1" applyBorder="1" applyAlignment="1">
      <alignment horizontal="center" vertical="center"/>
    </xf>
    <xf numFmtId="4" fontId="58" fillId="11" borderId="21" xfId="0" applyNumberFormat="1" applyFont="1" applyFill="1" applyBorder="1" applyAlignment="1">
      <alignment horizontal="center" vertical="center"/>
    </xf>
    <xf numFmtId="4" fontId="58" fillId="11" borderId="22" xfId="0" applyNumberFormat="1" applyFont="1" applyFill="1" applyBorder="1" applyAlignment="1">
      <alignment horizontal="center" vertical="center"/>
    </xf>
    <xf numFmtId="10" fontId="58" fillId="4" borderId="1" xfId="1" applyNumberFormat="1" applyFont="1" applyFill="1" applyBorder="1" applyAlignment="1" applyProtection="1">
      <alignment horizontal="center" vertical="center"/>
    </xf>
    <xf numFmtId="10" fontId="58" fillId="4" borderId="13" xfId="1" applyNumberFormat="1" applyFont="1" applyFill="1" applyBorder="1" applyAlignment="1" applyProtection="1">
      <alignment horizontal="center" vertical="center"/>
    </xf>
    <xf numFmtId="9" fontId="45" fillId="5" borderId="13" xfId="0" applyNumberFormat="1" applyFont="1" applyFill="1" applyBorder="1" applyAlignment="1">
      <alignment horizontal="justify" vertical="center" wrapText="1"/>
    </xf>
    <xf numFmtId="9" fontId="45" fillId="5" borderId="14" xfId="0" applyNumberFormat="1" applyFont="1" applyFill="1" applyBorder="1" applyAlignment="1">
      <alignment horizontal="justify" vertical="center" wrapText="1"/>
    </xf>
    <xf numFmtId="9" fontId="45" fillId="5" borderId="15" xfId="0" applyNumberFormat="1" applyFont="1" applyFill="1" applyBorder="1" applyAlignment="1">
      <alignment horizontal="justify" vertical="center" wrapText="1"/>
    </xf>
    <xf numFmtId="9" fontId="19" fillId="4" borderId="1" xfId="0" applyNumberFormat="1" applyFont="1" applyFill="1" applyBorder="1" applyAlignment="1">
      <alignment horizontal="center" vertical="center"/>
    </xf>
    <xf numFmtId="9" fontId="19" fillId="4" borderId="13" xfId="0" applyNumberFormat="1" applyFont="1" applyFill="1" applyBorder="1" applyAlignment="1">
      <alignment horizontal="justify" vertical="center" wrapText="1"/>
    </xf>
    <xf numFmtId="9" fontId="19" fillId="4" borderId="14" xfId="0" applyNumberFormat="1" applyFont="1" applyFill="1" applyBorder="1" applyAlignment="1">
      <alignment horizontal="justify" vertical="center" wrapText="1"/>
    </xf>
    <xf numFmtId="9" fontId="19" fillId="4" borderId="15" xfId="0" applyNumberFormat="1" applyFont="1" applyFill="1" applyBorder="1" applyAlignment="1">
      <alignment horizontal="justify" vertical="center" wrapText="1"/>
    </xf>
    <xf numFmtId="10" fontId="58" fillId="4" borderId="1" xfId="0" applyNumberFormat="1" applyFont="1" applyFill="1" applyBorder="1" applyAlignment="1">
      <alignment horizontal="center" vertical="center"/>
    </xf>
    <xf numFmtId="10" fontId="58" fillId="4" borderId="13" xfId="0" applyNumberFormat="1" applyFont="1" applyFill="1" applyBorder="1" applyAlignment="1">
      <alignment horizontal="center" vertical="center"/>
    </xf>
    <xf numFmtId="10" fontId="19" fillId="4" borderId="1" xfId="0" applyNumberFormat="1" applyFont="1" applyFill="1" applyBorder="1" applyAlignment="1">
      <alignment horizontal="center" vertical="center"/>
    </xf>
    <xf numFmtId="9" fontId="19" fillId="3" borderId="13" xfId="0" applyNumberFormat="1" applyFont="1" applyFill="1" applyBorder="1" applyAlignment="1">
      <alignment horizontal="center" vertical="center"/>
    </xf>
    <xf numFmtId="9" fontId="19" fillId="3" borderId="15" xfId="0" applyNumberFormat="1" applyFont="1" applyFill="1" applyBorder="1" applyAlignment="1">
      <alignment horizontal="center" vertical="center"/>
    </xf>
    <xf numFmtId="9" fontId="19" fillId="3" borderId="14" xfId="0" applyNumberFormat="1" applyFont="1" applyFill="1" applyBorder="1" applyAlignment="1">
      <alignment horizontal="center" vertical="center"/>
    </xf>
    <xf numFmtId="0" fontId="19" fillId="3" borderId="13" xfId="0" applyFont="1" applyFill="1" applyBorder="1" applyAlignment="1">
      <alignment horizontal="justify" vertical="center" wrapText="1"/>
    </xf>
    <xf numFmtId="0" fontId="19" fillId="3" borderId="14" xfId="0" applyFont="1" applyFill="1" applyBorder="1" applyAlignment="1">
      <alignment horizontal="justify" vertical="center" wrapText="1"/>
    </xf>
    <xf numFmtId="0" fontId="19" fillId="3" borderId="15" xfId="0" applyFont="1" applyFill="1" applyBorder="1" applyAlignment="1">
      <alignment horizontal="justify" vertical="center" wrapText="1"/>
    </xf>
    <xf numFmtId="2" fontId="19" fillId="3" borderId="17" xfId="0" applyNumberFormat="1" applyFont="1" applyFill="1" applyBorder="1" applyAlignment="1">
      <alignment horizontal="center" vertical="center"/>
    </xf>
    <xf numFmtId="2" fontId="19" fillId="3" borderId="2" xfId="0" applyNumberFormat="1" applyFont="1" applyFill="1" applyBorder="1" applyAlignment="1">
      <alignment horizontal="center" vertical="center"/>
    </xf>
    <xf numFmtId="2" fontId="19" fillId="3" borderId="23" xfId="0" applyNumberFormat="1" applyFont="1" applyFill="1" applyBorder="1" applyAlignment="1">
      <alignment horizontal="center" vertical="center"/>
    </xf>
    <xf numFmtId="2" fontId="58" fillId="13" borderId="20" xfId="0" applyNumberFormat="1" applyFont="1" applyFill="1" applyBorder="1" applyAlignment="1">
      <alignment horizontal="center" vertical="center"/>
    </xf>
    <xf numFmtId="2" fontId="58" fillId="13" borderId="21" xfId="0" applyNumberFormat="1" applyFont="1" applyFill="1" applyBorder="1" applyAlignment="1">
      <alignment horizontal="center" vertical="center"/>
    </xf>
    <xf numFmtId="2" fontId="58" fillId="13" borderId="22" xfId="0" applyNumberFormat="1" applyFont="1" applyFill="1" applyBorder="1" applyAlignment="1">
      <alignment horizontal="center" vertical="center"/>
    </xf>
    <xf numFmtId="10" fontId="19" fillId="3" borderId="18" xfId="0" applyNumberFormat="1" applyFont="1" applyFill="1" applyBorder="1" applyAlignment="1">
      <alignment horizontal="center" vertical="center"/>
    </xf>
    <xf numFmtId="10" fontId="19" fillId="3" borderId="19" xfId="0" applyNumberFormat="1" applyFont="1" applyFill="1" applyBorder="1" applyAlignment="1">
      <alignment horizontal="center" vertical="center"/>
    </xf>
    <xf numFmtId="10" fontId="19" fillId="3" borderId="24" xfId="0" applyNumberFormat="1" applyFont="1" applyFill="1" applyBorder="1" applyAlignment="1">
      <alignment horizontal="center" vertical="center"/>
    </xf>
    <xf numFmtId="0" fontId="49" fillId="8" borderId="25" xfId="0" applyFont="1" applyFill="1" applyBorder="1" applyAlignment="1">
      <alignment horizontal="center" vertical="center" wrapText="1"/>
    </xf>
    <xf numFmtId="10" fontId="19" fillId="5" borderId="1" xfId="1" applyNumberFormat="1" applyFont="1" applyFill="1" applyBorder="1" applyAlignment="1" applyProtection="1">
      <alignment horizontal="center" vertical="center"/>
    </xf>
    <xf numFmtId="0" fontId="59" fillId="8" borderId="23" xfId="0" applyFont="1" applyFill="1" applyBorder="1" applyAlignment="1">
      <alignment horizontal="center" vertical="center" wrapText="1"/>
    </xf>
    <xf numFmtId="0" fontId="59" fillId="8" borderId="27" xfId="0" applyFont="1" applyFill="1" applyBorder="1" applyAlignment="1">
      <alignment horizontal="center" vertical="center" wrapText="1"/>
    </xf>
    <xf numFmtId="9" fontId="45" fillId="5" borderId="13" xfId="0" applyNumberFormat="1" applyFont="1" applyFill="1" applyBorder="1" applyAlignment="1">
      <alignment horizontal="center" vertical="center"/>
    </xf>
    <xf numFmtId="9" fontId="45" fillId="5" borderId="14" xfId="0" applyNumberFormat="1" applyFont="1" applyFill="1" applyBorder="1" applyAlignment="1">
      <alignment horizontal="center" vertical="center"/>
    </xf>
    <xf numFmtId="0" fontId="45" fillId="5" borderId="13" xfId="0" applyFont="1" applyFill="1" applyBorder="1" applyAlignment="1">
      <alignment horizontal="justify" vertical="center" wrapText="1"/>
    </xf>
    <xf numFmtId="0" fontId="45" fillId="5" borderId="14" xfId="0" applyFont="1" applyFill="1" applyBorder="1" applyAlignment="1">
      <alignment horizontal="justify" vertical="center" wrapText="1"/>
    </xf>
    <xf numFmtId="9" fontId="45" fillId="5" borderId="15" xfId="0" applyNumberFormat="1" applyFont="1" applyFill="1" applyBorder="1" applyAlignment="1">
      <alignment horizontal="center" vertical="center"/>
    </xf>
    <xf numFmtId="0" fontId="45" fillId="5" borderId="15" xfId="0" applyFont="1" applyFill="1" applyBorder="1" applyAlignment="1">
      <alignment horizontal="justify" vertical="center" wrapText="1"/>
    </xf>
    <xf numFmtId="10" fontId="45" fillId="7" borderId="1" xfId="1" applyNumberFormat="1" applyFont="1" applyFill="1" applyBorder="1" applyAlignment="1" applyProtection="1">
      <alignment horizontal="center" vertical="center"/>
    </xf>
    <xf numFmtId="10" fontId="45" fillId="5" borderId="13" xfId="1" applyNumberFormat="1" applyFont="1" applyFill="1" applyBorder="1" applyAlignment="1" applyProtection="1">
      <alignment horizontal="center" vertical="center"/>
    </xf>
    <xf numFmtId="2" fontId="58" fillId="13" borderId="28" xfId="1" applyNumberFormat="1" applyFont="1" applyFill="1" applyBorder="1" applyAlignment="1" applyProtection="1">
      <alignment horizontal="center" vertical="center"/>
    </xf>
    <xf numFmtId="2" fontId="58" fillId="13" borderId="29" xfId="1" applyNumberFormat="1" applyFont="1" applyFill="1" applyBorder="1" applyAlignment="1" applyProtection="1">
      <alignment horizontal="center" vertical="center"/>
    </xf>
    <xf numFmtId="2" fontId="58" fillId="13" borderId="30" xfId="1" applyNumberFormat="1" applyFont="1" applyFill="1" applyBorder="1" applyAlignment="1" applyProtection="1">
      <alignment horizontal="center" vertical="center"/>
    </xf>
    <xf numFmtId="10" fontId="45" fillId="5" borderId="25" xfId="1" applyNumberFormat="1" applyFont="1" applyFill="1" applyBorder="1" applyAlignment="1" applyProtection="1">
      <alignment horizontal="center" vertical="center"/>
    </xf>
    <xf numFmtId="10" fontId="45" fillId="5" borderId="17" xfId="1" applyNumberFormat="1" applyFont="1" applyFill="1" applyBorder="1" applyAlignment="1" applyProtection="1">
      <alignment horizontal="center" vertical="center"/>
    </xf>
    <xf numFmtId="10" fontId="45" fillId="5" borderId="23" xfId="1" applyNumberFormat="1" applyFont="1" applyFill="1" applyBorder="1" applyAlignment="1" applyProtection="1">
      <alignment horizontal="center" vertical="center"/>
    </xf>
    <xf numFmtId="10" fontId="45" fillId="5" borderId="15" xfId="1" applyNumberFormat="1" applyFont="1" applyFill="1" applyBorder="1" applyAlignment="1" applyProtection="1">
      <alignment horizontal="center" vertical="center"/>
    </xf>
    <xf numFmtId="3" fontId="45" fillId="5" borderId="2" xfId="0" applyNumberFormat="1" applyFont="1" applyFill="1" applyBorder="1" applyAlignment="1">
      <alignment horizontal="center" vertical="center"/>
    </xf>
    <xf numFmtId="10" fontId="45" fillId="5" borderId="19" xfId="0" applyNumberFormat="1" applyFont="1" applyFill="1" applyBorder="1" applyAlignment="1">
      <alignment horizontal="center" vertical="center"/>
    </xf>
    <xf numFmtId="10" fontId="19" fillId="5" borderId="13" xfId="1" applyNumberFormat="1" applyFont="1" applyFill="1" applyBorder="1" applyAlignment="1" applyProtection="1">
      <alignment horizontal="center" vertical="center"/>
    </xf>
    <xf numFmtId="10" fontId="45" fillId="3" borderId="1" xfId="1" applyNumberFormat="1" applyFont="1" applyFill="1" applyBorder="1" applyAlignment="1" applyProtection="1">
      <alignment horizontal="center" vertical="center"/>
    </xf>
    <xf numFmtId="10" fontId="45" fillId="3" borderId="25" xfId="1" applyNumberFormat="1" applyFont="1" applyFill="1" applyBorder="1" applyAlignment="1" applyProtection="1">
      <alignment horizontal="center" vertical="center"/>
    </xf>
    <xf numFmtId="0" fontId="58" fillId="7" borderId="13" xfId="0" applyFont="1" applyFill="1" applyBorder="1" applyAlignment="1">
      <alignment horizontal="center" vertical="center" textRotation="90" wrapText="1"/>
    </xf>
    <xf numFmtId="0" fontId="58" fillId="7" borderId="14" xfId="0" applyFont="1" applyFill="1" applyBorder="1" applyAlignment="1">
      <alignment horizontal="center" vertical="center" textRotation="90" wrapText="1"/>
    </xf>
    <xf numFmtId="0" fontId="58" fillId="7" borderId="15" xfId="0" applyFont="1" applyFill="1" applyBorder="1" applyAlignment="1">
      <alignment horizontal="center" vertical="center" textRotation="90" wrapText="1"/>
    </xf>
    <xf numFmtId="10" fontId="45" fillId="7" borderId="25" xfId="1" applyNumberFormat="1" applyFont="1" applyFill="1" applyBorder="1" applyAlignment="1" applyProtection="1">
      <alignment horizontal="center" vertical="center"/>
    </xf>
    <xf numFmtId="4" fontId="58" fillId="14" borderId="28" xfId="0" applyNumberFormat="1" applyFont="1" applyFill="1" applyBorder="1" applyAlignment="1">
      <alignment horizontal="center" vertical="center"/>
    </xf>
    <xf numFmtId="4" fontId="58" fillId="14" borderId="29" xfId="0" applyNumberFormat="1" applyFont="1" applyFill="1" applyBorder="1" applyAlignment="1">
      <alignment horizontal="center" vertical="center"/>
    </xf>
    <xf numFmtId="4" fontId="58" fillId="14" borderId="30" xfId="0" applyNumberFormat="1" applyFont="1" applyFill="1" applyBorder="1" applyAlignment="1">
      <alignment horizontal="center" vertical="center"/>
    </xf>
    <xf numFmtId="9" fontId="45" fillId="7" borderId="1" xfId="0" applyNumberFormat="1" applyFont="1" applyFill="1" applyBorder="1" applyAlignment="1">
      <alignment horizontal="justify" vertical="center" wrapText="1"/>
    </xf>
    <xf numFmtId="3" fontId="45" fillId="7" borderId="25" xfId="0" applyNumberFormat="1" applyFont="1" applyFill="1" applyBorder="1" applyAlignment="1">
      <alignment horizontal="center" vertical="center"/>
    </xf>
    <xf numFmtId="10" fontId="45" fillId="7" borderId="26" xfId="0" applyNumberFormat="1" applyFont="1" applyFill="1" applyBorder="1" applyAlignment="1">
      <alignment horizontal="center" vertical="center"/>
    </xf>
    <xf numFmtId="9" fontId="45" fillId="7" borderId="1" xfId="0" applyNumberFormat="1" applyFont="1" applyFill="1" applyBorder="1" applyAlignment="1">
      <alignment horizontal="center" vertical="center"/>
    </xf>
    <xf numFmtId="0" fontId="45" fillId="7" borderId="1" xfId="0" applyFont="1" applyFill="1" applyBorder="1" applyAlignment="1">
      <alignment horizontal="justify" vertical="center" wrapText="1"/>
    </xf>
    <xf numFmtId="0" fontId="32" fillId="0" borderId="1" xfId="0" applyFont="1" applyBorder="1" applyAlignment="1">
      <alignment horizontal="center" vertical="center" wrapText="1"/>
    </xf>
    <xf numFmtId="0" fontId="32" fillId="0" borderId="1" xfId="0" applyFont="1" applyBorder="1" applyAlignment="1">
      <alignment horizontal="left" vertical="center" wrapText="1"/>
    </xf>
    <xf numFmtId="0" fontId="18" fillId="8" borderId="1" xfId="0" applyFont="1" applyFill="1" applyBorder="1" applyAlignment="1" applyProtection="1">
      <alignment horizontal="center" vertical="center" wrapText="1"/>
      <protection locked="0"/>
    </xf>
    <xf numFmtId="2" fontId="50" fillId="15" borderId="1" xfId="0" applyNumberFormat="1" applyFont="1" applyFill="1" applyBorder="1" applyAlignment="1">
      <alignment horizontal="center" vertical="center" wrapText="1"/>
    </xf>
    <xf numFmtId="0" fontId="32" fillId="0" borderId="26" xfId="0" applyFont="1" applyBorder="1" applyAlignment="1">
      <alignment horizontal="center" vertical="center" wrapText="1"/>
    </xf>
    <xf numFmtId="2" fontId="18" fillId="0" borderId="1" xfId="6" applyNumberFormat="1" applyFont="1" applyFill="1" applyBorder="1" applyAlignment="1" applyProtection="1">
      <alignment horizontal="center" vertical="center" wrapText="1"/>
    </xf>
    <xf numFmtId="2" fontId="18" fillId="15" borderId="1" xfId="6" applyNumberFormat="1" applyFont="1" applyFill="1" applyBorder="1" applyAlignment="1" applyProtection="1">
      <alignment horizontal="center" vertical="center" wrapText="1"/>
    </xf>
    <xf numFmtId="0" fontId="32" fillId="0" borderId="25" xfId="0" applyFont="1" applyBorder="1" applyAlignment="1">
      <alignment horizontal="center" vertical="center" wrapText="1"/>
    </xf>
    <xf numFmtId="10" fontId="18" fillId="0" borderId="1" xfId="0" applyNumberFormat="1" applyFont="1" applyBorder="1" applyAlignment="1">
      <alignment horizontal="center" vertical="center" wrapText="1"/>
    </xf>
    <xf numFmtId="0" fontId="29"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2" fontId="50" fillId="0" borderId="13" xfId="0" applyNumberFormat="1" applyFont="1" applyBorder="1" applyAlignment="1">
      <alignment horizontal="center" vertical="center" wrapText="1"/>
    </xf>
    <xf numFmtId="0" fontId="46" fillId="0" borderId="1" xfId="0" applyFont="1" applyBorder="1" applyAlignment="1">
      <alignment horizontal="center" vertical="center" wrapText="1"/>
    </xf>
    <xf numFmtId="0" fontId="29" fillId="8" borderId="13" xfId="0" applyFont="1" applyFill="1" applyBorder="1" applyAlignment="1">
      <alignment horizontal="center" vertical="center" wrapText="1"/>
    </xf>
    <xf numFmtId="0" fontId="29" fillId="8" borderId="15" xfId="0" applyFont="1" applyFill="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29" fillId="0" borderId="1" xfId="0" applyFont="1" applyBorder="1" applyAlignment="1">
      <alignment horizontal="center" vertical="center"/>
    </xf>
    <xf numFmtId="0" fontId="29" fillId="8" borderId="1" xfId="0" applyFont="1" applyFill="1" applyBorder="1" applyAlignment="1">
      <alignment horizontal="center" vertical="center"/>
    </xf>
    <xf numFmtId="0" fontId="29" fillId="8" borderId="1" xfId="0" applyFont="1" applyFill="1" applyBorder="1" applyAlignment="1">
      <alignment horizontal="center" vertical="center" wrapText="1"/>
    </xf>
    <xf numFmtId="10" fontId="19" fillId="0" borderId="1" xfId="0" applyNumberFormat="1" applyFont="1" applyBorder="1" applyAlignment="1">
      <alignment horizontal="left" vertical="center" wrapText="1"/>
    </xf>
    <xf numFmtId="0" fontId="46" fillId="0" borderId="1" xfId="0" applyFont="1" applyBorder="1" applyAlignment="1">
      <alignment horizontal="left" vertical="center" wrapText="1"/>
    </xf>
    <xf numFmtId="2" fontId="19" fillId="0" borderId="1" xfId="0" applyNumberFormat="1" applyFont="1" applyBorder="1" applyAlignment="1">
      <alignment horizontal="left" vertical="center" wrapText="1"/>
    </xf>
    <xf numFmtId="10" fontId="18" fillId="0" borderId="1" xfId="0" applyNumberFormat="1" applyFont="1" applyBorder="1" applyAlignment="1">
      <alignment horizontal="left" vertical="center" wrapText="1"/>
    </xf>
    <xf numFmtId="2" fontId="50" fillId="8" borderId="1" xfId="1" applyNumberFormat="1" applyFont="1" applyFill="1" applyBorder="1" applyAlignment="1" applyProtection="1">
      <alignment horizontal="center" vertical="center" wrapText="1"/>
    </xf>
    <xf numFmtId="0" fontId="18" fillId="0" borderId="1" xfId="0" applyFont="1" applyBorder="1" applyAlignment="1">
      <alignment horizontal="left" vertical="center" wrapText="1"/>
    </xf>
    <xf numFmtId="10" fontId="50" fillId="8" borderId="1" xfId="1" applyNumberFormat="1" applyFont="1" applyFill="1" applyBorder="1" applyAlignment="1" applyProtection="1">
      <alignment horizontal="center" vertical="center" wrapText="1"/>
    </xf>
    <xf numFmtId="2" fontId="18" fillId="15" borderId="1" xfId="6" applyNumberFormat="1" applyFont="1" applyFill="1" applyBorder="1" applyAlignment="1" applyProtection="1">
      <alignment horizontal="center" vertical="center" wrapText="1"/>
      <protection locked="0"/>
    </xf>
    <xf numFmtId="0" fontId="42" fillId="0" borderId="31" xfId="0" applyFont="1" applyBorder="1" applyAlignment="1" applyProtection="1">
      <alignment horizontal="center" vertical="center"/>
      <protection locked="0"/>
    </xf>
    <xf numFmtId="0" fontId="42" fillId="0" borderId="32" xfId="0" applyFont="1" applyBorder="1" applyAlignment="1" applyProtection="1">
      <alignment horizontal="center" vertical="center"/>
      <protection locked="0"/>
    </xf>
    <xf numFmtId="0" fontId="42" fillId="0" borderId="33" xfId="0" applyFont="1" applyBorder="1" applyAlignment="1" applyProtection="1">
      <alignment horizontal="center" vertical="center"/>
      <protection locked="0"/>
    </xf>
    <xf numFmtId="0" fontId="42" fillId="0" borderId="34" xfId="0" applyFont="1" applyBorder="1" applyAlignment="1" applyProtection="1">
      <alignment horizontal="center" vertical="center"/>
      <protection locked="0"/>
    </xf>
    <xf numFmtId="0" fontId="42" fillId="8" borderId="1" xfId="0" applyFont="1" applyFill="1" applyBorder="1" applyAlignment="1" applyProtection="1">
      <alignment horizontal="center" vertical="center" wrapText="1"/>
      <protection locked="0"/>
    </xf>
    <xf numFmtId="0" fontId="42" fillId="3" borderId="1" xfId="0" applyFont="1" applyFill="1" applyBorder="1" applyAlignment="1" applyProtection="1">
      <alignment horizontal="center" vertical="center" wrapText="1"/>
      <protection locked="0"/>
    </xf>
    <xf numFmtId="0" fontId="42" fillId="2" borderId="1" xfId="0" applyFont="1" applyFill="1" applyBorder="1" applyAlignment="1" applyProtection="1">
      <alignment horizontal="center" vertical="center" wrapText="1"/>
      <protection locked="0"/>
    </xf>
    <xf numFmtId="0" fontId="42" fillId="4" borderId="25" xfId="0" applyFont="1" applyFill="1" applyBorder="1" applyAlignment="1" applyProtection="1">
      <alignment horizontal="center" vertical="center" wrapText="1"/>
      <protection locked="0"/>
    </xf>
    <xf numFmtId="0" fontId="42" fillId="4" borderId="27" xfId="0" applyFont="1" applyFill="1" applyBorder="1" applyAlignment="1" applyProtection="1">
      <alignment horizontal="center" vertical="center" wrapText="1"/>
      <protection locked="0"/>
    </xf>
    <xf numFmtId="0" fontId="42" fillId="4" borderId="26" xfId="0" applyFont="1" applyFill="1" applyBorder="1" applyAlignment="1" applyProtection="1">
      <alignment horizontal="center" vertical="center" wrapText="1"/>
      <protection locked="0"/>
    </xf>
    <xf numFmtId="0" fontId="42" fillId="8" borderId="25" xfId="0" applyFont="1" applyFill="1" applyBorder="1" applyAlignment="1" applyProtection="1">
      <alignment horizontal="center" vertical="center" wrapText="1"/>
      <protection locked="0"/>
    </xf>
    <xf numFmtId="0" fontId="42" fillId="8" borderId="27" xfId="0" applyFont="1" applyFill="1" applyBorder="1" applyAlignment="1" applyProtection="1">
      <alignment horizontal="center" vertical="center" wrapText="1"/>
      <protection locked="0"/>
    </xf>
    <xf numFmtId="0" fontId="42" fillId="8" borderId="26" xfId="0" applyFont="1" applyFill="1" applyBorder="1" applyAlignment="1" applyProtection="1">
      <alignment horizontal="center" vertical="center" wrapText="1"/>
      <protection locked="0"/>
    </xf>
    <xf numFmtId="0" fontId="42" fillId="3" borderId="25" xfId="0" applyFont="1" applyFill="1" applyBorder="1" applyAlignment="1" applyProtection="1">
      <alignment horizontal="center" vertical="center" wrapText="1"/>
      <protection locked="0"/>
    </xf>
    <xf numFmtId="0" fontId="42" fillId="3" borderId="27" xfId="0" applyFont="1" applyFill="1" applyBorder="1" applyAlignment="1" applyProtection="1">
      <alignment horizontal="center" vertical="center" wrapText="1"/>
      <protection locked="0"/>
    </xf>
    <xf numFmtId="0" fontId="42" fillId="3" borderId="26" xfId="0" applyFont="1" applyFill="1" applyBorder="1" applyAlignment="1" applyProtection="1">
      <alignment horizontal="center" vertical="center" wrapText="1"/>
      <protection locked="0"/>
    </xf>
    <xf numFmtId="0" fontId="0" fillId="0" borderId="1" xfId="0"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42" fillId="0" borderId="25" xfId="0" applyFont="1" applyBorder="1" applyAlignment="1" applyProtection="1">
      <alignment horizontal="center" vertical="center"/>
      <protection locked="0"/>
    </xf>
    <xf numFmtId="0" fontId="42" fillId="0" borderId="27" xfId="0" applyFont="1" applyBorder="1" applyAlignment="1" applyProtection="1">
      <alignment horizontal="center" vertical="center"/>
      <protection locked="0"/>
    </xf>
    <xf numFmtId="0" fontId="42" fillId="0" borderId="26" xfId="0" applyFont="1" applyBorder="1" applyAlignment="1" applyProtection="1">
      <alignment horizontal="center" vertical="center"/>
      <protection locked="0"/>
    </xf>
  </cellXfs>
  <cellStyles count="14">
    <cellStyle name="Millares" xfId="6" builtinId="3"/>
    <cellStyle name="Millares [0]" xfId="10" builtinId="6"/>
    <cellStyle name="Millares 2" xfId="9" xr:uid="{00000000-0005-0000-0000-000002000000}"/>
    <cellStyle name="Moneda" xfId="8" builtinId="4"/>
    <cellStyle name="Moneda [0] 2" xfId="13" xr:uid="{00000000-0005-0000-0000-000004000000}"/>
    <cellStyle name="Normal" xfId="0" builtinId="0"/>
    <cellStyle name="Normal 2" xfId="3" xr:uid="{00000000-0005-0000-0000-000006000000}"/>
    <cellStyle name="Normal 2 2" xfId="5" xr:uid="{00000000-0005-0000-0000-000007000000}"/>
    <cellStyle name="Normal 2 3" xfId="12" xr:uid="{00000000-0005-0000-0000-000008000000}"/>
    <cellStyle name="Normal 3" xfId="4" xr:uid="{00000000-0005-0000-0000-000009000000}"/>
    <cellStyle name="Normal 3 2" xfId="7" xr:uid="{00000000-0005-0000-0000-00000A000000}"/>
    <cellStyle name="Normal 4" xfId="2" xr:uid="{00000000-0005-0000-0000-00000B000000}"/>
    <cellStyle name="Normal 5" xfId="11" xr:uid="{00000000-0005-0000-0000-00000C000000}"/>
    <cellStyle name="Porcentaje" xfId="1" builtinId="5"/>
  </cellStyles>
  <dxfs count="0"/>
  <tableStyles count="0" defaultTableStyle="TableStyleMedium2" defaultPivotStyle="PivotStyleLight16"/>
  <colors>
    <mruColors>
      <color rgb="FFFF0000"/>
      <color rgb="FFD4BC2C"/>
      <color rgb="FFEBFECE"/>
      <color rgb="FFFFFFCC"/>
      <color rgb="FFCCFD83"/>
      <color rgb="FFE4D578"/>
      <color rgb="FFFD423D"/>
      <color rgb="FFFAC498"/>
      <color rgb="FFCC0000"/>
      <color rgb="FFE33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INDICADORES DE GESTION'!A5"/><Relationship Id="rId3" Type="http://schemas.openxmlformats.org/officeDocument/2006/relationships/hyperlink" Target="#'PRODUCTOS MGA'!A5"/><Relationship Id="rId7" Type="http://schemas.openxmlformats.org/officeDocument/2006/relationships/hyperlink" Target="#'CADENA DE VALOR'!A5"/><Relationship Id="rId2" Type="http://schemas.openxmlformats.org/officeDocument/2006/relationships/hyperlink" Target="#'RESUMEN DE PROYECTO'!A6"/><Relationship Id="rId1" Type="http://schemas.openxmlformats.org/officeDocument/2006/relationships/image" Target="../media/image1.png"/><Relationship Id="rId6" Type="http://schemas.openxmlformats.org/officeDocument/2006/relationships/hyperlink" Target="#'ACTIVIDADES-TAREAS'!D5"/><Relationship Id="rId5" Type="http://schemas.openxmlformats.org/officeDocument/2006/relationships/hyperlink" Target="#'INFORME CUALITATIVO'!D5"/><Relationship Id="rId4" Type="http://schemas.openxmlformats.org/officeDocument/2006/relationships/hyperlink" Target="#'METAS PDD'!A5"/></Relationships>
</file>

<file path=xl/drawings/_rels/drawing2.xml.rels><?xml version="1.0" encoding="UTF-8" standalone="yes"?>
<Relationships xmlns="http://schemas.openxmlformats.org/package/2006/relationships"><Relationship Id="rId2" Type="http://schemas.openxmlformats.org/officeDocument/2006/relationships/hyperlink" Target="#INDICE!B7"/><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INDICE!B7"/><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ICE!B7"/><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INDICE!B7"/><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hyperlink" Target="#INDICE!B7"/><Relationship Id="rId2" Type="http://schemas.openxmlformats.org/officeDocument/2006/relationships/hyperlink" Target="#ACTIVIDADES!B19"/><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hyperlink" Target="#INDICE!B7"/><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xdr:col>
      <xdr:colOff>409575</xdr:colOff>
      <xdr:row>2</xdr:row>
      <xdr:rowOff>295275</xdr:rowOff>
    </xdr:to>
    <xdr:pic>
      <xdr:nvPicPr>
        <xdr:cNvPr id="2" name="Imagen 1" descr="Descripción: Descripción: Descripción: PROCEDIMIENTO-03.png">
          <a:extLst>
            <a:ext uri="{FF2B5EF4-FFF2-40B4-BE49-F238E27FC236}">
              <a16:creationId xmlns:a16="http://schemas.microsoft.com/office/drawing/2014/main" id="{98055C89-4233-488A-833A-93989139E7B5}"/>
            </a:ext>
          </a:extLst>
        </xdr:cNvPr>
        <xdr:cNvPicPr/>
      </xdr:nvPicPr>
      <xdr:blipFill rotWithShape="1">
        <a:blip xmlns:r="http://schemas.openxmlformats.org/officeDocument/2006/relationships" r:embed="rId1" cstate="print"/>
        <a:srcRect l="6319" t="6877" r="16673" b="11517"/>
        <a:stretch/>
      </xdr:blipFill>
      <xdr:spPr bwMode="auto">
        <a:xfrm>
          <a:off x="66675" y="0"/>
          <a:ext cx="1181100" cy="923925"/>
        </a:xfrm>
        <a:prstGeom prst="roundRect">
          <a:avLst>
            <a:gd name="adj" fmla="val 4167"/>
          </a:avLst>
        </a:prstGeom>
        <a:solidFill>
          <a:srgbClr val="FFFFFF"/>
        </a:solidFill>
        <a:ln w="19050" cap="sq" cmpd="sng" algn="ctr">
          <a:solidFill>
            <a:srgbClr val="FF0000"/>
          </a:solidFill>
          <a:prstDash val="solid"/>
          <a:miter lim="800000"/>
          <a:headEnd type="none" w="med" len="med"/>
          <a:tailEnd type="none" w="med" len="med"/>
        </a:ln>
        <a:effectLst/>
      </xdr:spPr>
    </xdr:pic>
    <xdr:clientData/>
  </xdr:twoCellAnchor>
  <xdr:twoCellAnchor>
    <xdr:from>
      <xdr:col>1</xdr:col>
      <xdr:colOff>552450</xdr:colOff>
      <xdr:row>0</xdr:row>
      <xdr:rowOff>9087</xdr:rowOff>
    </xdr:from>
    <xdr:to>
      <xdr:col>11</xdr:col>
      <xdr:colOff>571500</xdr:colOff>
      <xdr:row>2</xdr:row>
      <xdr:rowOff>304800</xdr:rowOff>
    </xdr:to>
    <xdr:sp macro="" textlink="">
      <xdr:nvSpPr>
        <xdr:cNvPr id="3" name="1 Rectángulo redondeado">
          <a:extLst>
            <a:ext uri="{FF2B5EF4-FFF2-40B4-BE49-F238E27FC236}">
              <a16:creationId xmlns:a16="http://schemas.microsoft.com/office/drawing/2014/main" id="{4B686987-9147-412F-A5DD-19DD9E8D3147}"/>
            </a:ext>
          </a:extLst>
        </xdr:cNvPr>
        <xdr:cNvSpPr/>
      </xdr:nvSpPr>
      <xdr:spPr>
        <a:xfrm>
          <a:off x="1314450" y="9087"/>
          <a:ext cx="7639050" cy="924363"/>
        </a:xfrm>
        <a:prstGeom prst="roundRect">
          <a:avLst/>
        </a:prstGeom>
        <a:ln w="38100">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CO" sz="2400" b="1" baseline="0">
              <a:solidFill>
                <a:srgbClr val="002060"/>
              </a:solidFill>
              <a:latin typeface="Museo Sans Condensed" panose="02000000000000000000" pitchFamily="2" charset="0"/>
            </a:rPr>
            <a:t>REPORTE SEGUIMIENTO A LOS PROYECTOS DE INVERSIÓN</a:t>
          </a:r>
          <a:endParaRPr lang="es-CO" sz="2400" b="1">
            <a:solidFill>
              <a:srgbClr val="002060"/>
            </a:solidFill>
            <a:latin typeface="Museo Sans Condensed" panose="02000000000000000000" pitchFamily="2" charset="0"/>
          </a:endParaRPr>
        </a:p>
      </xdr:txBody>
    </xdr:sp>
    <xdr:clientData/>
  </xdr:twoCellAnchor>
  <xdr:twoCellAnchor>
    <xdr:from>
      <xdr:col>1</xdr:col>
      <xdr:colOff>66675</xdr:colOff>
      <xdr:row>5</xdr:row>
      <xdr:rowOff>104775</xdr:rowOff>
    </xdr:from>
    <xdr:to>
      <xdr:col>5</xdr:col>
      <xdr:colOff>762000</xdr:colOff>
      <xdr:row>7</xdr:row>
      <xdr:rowOff>171450</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7DC5EC32-9624-4CB9-AA93-B1798DA3CF4C}"/>
            </a:ext>
          </a:extLst>
        </xdr:cNvPr>
        <xdr:cNvSpPr/>
      </xdr:nvSpPr>
      <xdr:spPr>
        <a:xfrm>
          <a:off x="904875" y="1838325"/>
          <a:ext cx="4048125" cy="485775"/>
        </a:xfrm>
        <a:prstGeom prst="roundRect">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600" b="1">
              <a:latin typeface="Museo Sans Condensed" panose="02000000000000000000" pitchFamily="2" charset="0"/>
            </a:rPr>
            <a:t>RESUMEN DEL</a:t>
          </a:r>
          <a:r>
            <a:rPr lang="es-CO" sz="1600" b="1" baseline="0">
              <a:latin typeface="Museo Sans Condensed" panose="02000000000000000000" pitchFamily="2" charset="0"/>
            </a:rPr>
            <a:t> PROYECTO</a:t>
          </a:r>
          <a:endParaRPr lang="es-CO" sz="1600" b="1">
            <a:latin typeface="Museo Sans Condensed" panose="02000000000000000000" pitchFamily="2" charset="0"/>
          </a:endParaRPr>
        </a:p>
      </xdr:txBody>
    </xdr:sp>
    <xdr:clientData/>
  </xdr:twoCellAnchor>
  <xdr:twoCellAnchor>
    <xdr:from>
      <xdr:col>1</xdr:col>
      <xdr:colOff>85725</xdr:colOff>
      <xdr:row>14</xdr:row>
      <xdr:rowOff>66677</xdr:rowOff>
    </xdr:from>
    <xdr:to>
      <xdr:col>5</xdr:col>
      <xdr:colOff>781050</xdr:colOff>
      <xdr:row>15</xdr:row>
      <xdr:rowOff>224119</xdr:rowOff>
    </xdr:to>
    <xdr:sp macro="" textlink="">
      <xdr:nvSpPr>
        <xdr:cNvPr id="5" name="Rectángulo: esquinas redondeadas 4">
          <a:hlinkClick xmlns:r="http://schemas.openxmlformats.org/officeDocument/2006/relationships" r:id="rId3"/>
          <a:extLst>
            <a:ext uri="{FF2B5EF4-FFF2-40B4-BE49-F238E27FC236}">
              <a16:creationId xmlns:a16="http://schemas.microsoft.com/office/drawing/2014/main" id="{DF3038CB-9B11-4A6C-98DC-84792BA95377}"/>
            </a:ext>
          </a:extLst>
        </xdr:cNvPr>
        <xdr:cNvSpPr/>
      </xdr:nvSpPr>
      <xdr:spPr>
        <a:xfrm>
          <a:off x="926166" y="3674971"/>
          <a:ext cx="4057090" cy="504824"/>
        </a:xfrm>
        <a:prstGeom prst="roundRect">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600" b="1">
              <a:latin typeface="Museo Sans Condensed" panose="02000000000000000000" pitchFamily="2" charset="0"/>
            </a:rPr>
            <a:t>PRODUCTOS MGA</a:t>
          </a:r>
        </a:p>
      </xdr:txBody>
    </xdr:sp>
    <xdr:clientData/>
  </xdr:twoCellAnchor>
  <xdr:twoCellAnchor>
    <xdr:from>
      <xdr:col>1</xdr:col>
      <xdr:colOff>66675</xdr:colOff>
      <xdr:row>11</xdr:row>
      <xdr:rowOff>152400</xdr:rowOff>
    </xdr:from>
    <xdr:to>
      <xdr:col>5</xdr:col>
      <xdr:colOff>762000</xdr:colOff>
      <xdr:row>13</xdr:row>
      <xdr:rowOff>123825</xdr:rowOff>
    </xdr:to>
    <xdr:sp macro="" textlink="">
      <xdr:nvSpPr>
        <xdr:cNvPr id="6" name="Rectángulo: esquinas redondeadas 5">
          <a:hlinkClick xmlns:r="http://schemas.openxmlformats.org/officeDocument/2006/relationships" r:id="rId4"/>
          <a:extLst>
            <a:ext uri="{FF2B5EF4-FFF2-40B4-BE49-F238E27FC236}">
              <a16:creationId xmlns:a16="http://schemas.microsoft.com/office/drawing/2014/main" id="{60F8BB96-A1D9-479D-874C-E648CCD473D7}"/>
            </a:ext>
          </a:extLst>
        </xdr:cNvPr>
        <xdr:cNvSpPr/>
      </xdr:nvSpPr>
      <xdr:spPr>
        <a:xfrm>
          <a:off x="904875" y="3238500"/>
          <a:ext cx="4048125" cy="438150"/>
        </a:xfrm>
        <a:prstGeom prst="roundRect">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600" b="1">
              <a:latin typeface="Trebuchet MS" panose="020B0603020202020204" pitchFamily="34" charset="0"/>
            </a:rPr>
            <a:t>METAS</a:t>
          </a:r>
          <a:r>
            <a:rPr lang="es-CO" sz="1600" b="1" baseline="0">
              <a:latin typeface="Trebuchet MS" panose="020B0603020202020204" pitchFamily="34" charset="0"/>
            </a:rPr>
            <a:t> PDD</a:t>
          </a:r>
          <a:endParaRPr lang="es-CO" sz="1600" b="1">
            <a:latin typeface="Trebuchet MS" panose="020B0603020202020204" pitchFamily="34" charset="0"/>
          </a:endParaRPr>
        </a:p>
      </xdr:txBody>
    </xdr:sp>
    <xdr:clientData/>
  </xdr:twoCellAnchor>
  <xdr:twoCellAnchor>
    <xdr:from>
      <xdr:col>1</xdr:col>
      <xdr:colOff>57150</xdr:colOff>
      <xdr:row>16</xdr:row>
      <xdr:rowOff>90766</xdr:rowOff>
    </xdr:from>
    <xdr:to>
      <xdr:col>5</xdr:col>
      <xdr:colOff>752475</xdr:colOff>
      <xdr:row>17</xdr:row>
      <xdr:rowOff>280146</xdr:rowOff>
    </xdr:to>
    <xdr:sp macro="" textlink="">
      <xdr:nvSpPr>
        <xdr:cNvPr id="7" name="Rectángulo: esquinas redondeadas 6">
          <a:hlinkClick xmlns:r="http://schemas.openxmlformats.org/officeDocument/2006/relationships" r:id="rId5"/>
          <a:extLst>
            <a:ext uri="{FF2B5EF4-FFF2-40B4-BE49-F238E27FC236}">
              <a16:creationId xmlns:a16="http://schemas.microsoft.com/office/drawing/2014/main" id="{72AEFB0D-7CF8-4F7D-B00E-F86F0C6AC008}"/>
            </a:ext>
          </a:extLst>
        </xdr:cNvPr>
        <xdr:cNvSpPr/>
      </xdr:nvSpPr>
      <xdr:spPr>
        <a:xfrm>
          <a:off x="897591" y="4393825"/>
          <a:ext cx="4057090" cy="536762"/>
        </a:xfrm>
        <a:prstGeom prst="roundRect">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600" b="1">
              <a:latin typeface="Museo Sans Condensed" panose="02000000000000000000" pitchFamily="2" charset="0"/>
            </a:rPr>
            <a:t>INFORME</a:t>
          </a:r>
          <a:r>
            <a:rPr lang="es-CO" sz="1600" b="1" baseline="0">
              <a:latin typeface="Museo Sans Condensed" panose="02000000000000000000" pitchFamily="2" charset="0"/>
            </a:rPr>
            <a:t> CUALITATIVO</a:t>
          </a:r>
          <a:endParaRPr lang="es-CO" sz="1600" b="1">
            <a:latin typeface="Museo Sans Condensed" panose="02000000000000000000" pitchFamily="2" charset="0"/>
          </a:endParaRPr>
        </a:p>
      </xdr:txBody>
    </xdr:sp>
    <xdr:clientData/>
  </xdr:twoCellAnchor>
  <xdr:twoCellAnchor>
    <xdr:from>
      <xdr:col>1</xdr:col>
      <xdr:colOff>47625</xdr:colOff>
      <xdr:row>18</xdr:row>
      <xdr:rowOff>113736</xdr:rowOff>
    </xdr:from>
    <xdr:to>
      <xdr:col>5</xdr:col>
      <xdr:colOff>742950</xdr:colOff>
      <xdr:row>19</xdr:row>
      <xdr:rowOff>291354</xdr:rowOff>
    </xdr:to>
    <xdr:sp macro="" textlink="">
      <xdr:nvSpPr>
        <xdr:cNvPr id="8" name="Rectángulo: esquinas redondeadas 7">
          <a:hlinkClick xmlns:r="http://schemas.openxmlformats.org/officeDocument/2006/relationships" r:id="rId6"/>
          <a:extLst>
            <a:ext uri="{FF2B5EF4-FFF2-40B4-BE49-F238E27FC236}">
              <a16:creationId xmlns:a16="http://schemas.microsoft.com/office/drawing/2014/main" id="{0150A466-DFCB-49F0-8C08-805A0DF180C0}"/>
            </a:ext>
          </a:extLst>
        </xdr:cNvPr>
        <xdr:cNvSpPr/>
      </xdr:nvSpPr>
      <xdr:spPr>
        <a:xfrm>
          <a:off x="888066" y="5111560"/>
          <a:ext cx="4057090" cy="525000"/>
        </a:xfrm>
        <a:prstGeom prst="roundRect">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600" b="1">
              <a:latin typeface="Museo Sans Condensed" panose="02000000000000000000" pitchFamily="2" charset="0"/>
            </a:rPr>
            <a:t>ACTIVIDADES - TAREAS</a:t>
          </a:r>
        </a:p>
      </xdr:txBody>
    </xdr:sp>
    <xdr:clientData/>
  </xdr:twoCellAnchor>
  <xdr:twoCellAnchor>
    <xdr:from>
      <xdr:col>1</xdr:col>
      <xdr:colOff>85725</xdr:colOff>
      <xdr:row>8</xdr:row>
      <xdr:rowOff>190500</xdr:rowOff>
    </xdr:from>
    <xdr:to>
      <xdr:col>5</xdr:col>
      <xdr:colOff>781050</xdr:colOff>
      <xdr:row>10</xdr:row>
      <xdr:rowOff>171450</xdr:rowOff>
    </xdr:to>
    <xdr:sp macro="" textlink="">
      <xdr:nvSpPr>
        <xdr:cNvPr id="9" name="Rectángulo: esquinas redondeadas 8">
          <a:hlinkClick xmlns:r="http://schemas.openxmlformats.org/officeDocument/2006/relationships" r:id="rId7"/>
          <a:extLst>
            <a:ext uri="{FF2B5EF4-FFF2-40B4-BE49-F238E27FC236}">
              <a16:creationId xmlns:a16="http://schemas.microsoft.com/office/drawing/2014/main" id="{7BA0AFE7-65A5-4D41-A960-6C90555C7661}"/>
            </a:ext>
          </a:extLst>
        </xdr:cNvPr>
        <xdr:cNvSpPr/>
      </xdr:nvSpPr>
      <xdr:spPr>
        <a:xfrm>
          <a:off x="923925" y="2552700"/>
          <a:ext cx="4048125" cy="495300"/>
        </a:xfrm>
        <a:prstGeom prst="roundRect">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600" b="1">
              <a:latin typeface="Museo Sans Condensed" panose="02000000000000000000" pitchFamily="2" charset="0"/>
            </a:rPr>
            <a:t>CADENA DE VALOR</a:t>
          </a:r>
        </a:p>
      </xdr:txBody>
    </xdr:sp>
    <xdr:clientData/>
  </xdr:twoCellAnchor>
  <xdr:twoCellAnchor>
    <xdr:from>
      <xdr:col>1</xdr:col>
      <xdr:colOff>22972</xdr:colOff>
      <xdr:row>20</xdr:row>
      <xdr:rowOff>178171</xdr:rowOff>
    </xdr:from>
    <xdr:to>
      <xdr:col>5</xdr:col>
      <xdr:colOff>718297</xdr:colOff>
      <xdr:row>22</xdr:row>
      <xdr:rowOff>0</xdr:rowOff>
    </xdr:to>
    <xdr:sp macro="" textlink="">
      <xdr:nvSpPr>
        <xdr:cNvPr id="10" name="Rectángulo: esquinas redondeadas 9">
          <a:hlinkClick xmlns:r="http://schemas.openxmlformats.org/officeDocument/2006/relationships" r:id="rId8"/>
          <a:extLst>
            <a:ext uri="{FF2B5EF4-FFF2-40B4-BE49-F238E27FC236}">
              <a16:creationId xmlns:a16="http://schemas.microsoft.com/office/drawing/2014/main" id="{7CB67EB9-8B32-41EA-959F-539AA12FD30E}"/>
            </a:ext>
          </a:extLst>
        </xdr:cNvPr>
        <xdr:cNvSpPr/>
      </xdr:nvSpPr>
      <xdr:spPr>
        <a:xfrm>
          <a:off x="863413" y="5870759"/>
          <a:ext cx="4057090" cy="496420"/>
        </a:xfrm>
        <a:prstGeom prst="roundRect">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600" b="1">
              <a:latin typeface="Museo Sans Condensed" panose="02000000000000000000" pitchFamily="2" charset="0"/>
            </a:rPr>
            <a:t>INDICADORES DE GESTION</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304800</xdr:colOff>
      <xdr:row>0</xdr:row>
      <xdr:rowOff>19050</xdr:rowOff>
    </xdr:from>
    <xdr:ext cx="1132638" cy="922983"/>
    <xdr:pic>
      <xdr:nvPicPr>
        <xdr:cNvPr id="2" name="Imagen 1" descr="Descripción: Descripción: Descripción: PROCEDIMIENTO-03.png">
          <a:extLst>
            <a:ext uri="{FF2B5EF4-FFF2-40B4-BE49-F238E27FC236}">
              <a16:creationId xmlns:a16="http://schemas.microsoft.com/office/drawing/2014/main" id="{CE45E345-DD8B-49D0-82E9-448FD4B75BD0}"/>
            </a:ext>
          </a:extLst>
        </xdr:cNvPr>
        <xdr:cNvPicPr/>
      </xdr:nvPicPr>
      <xdr:blipFill rotWithShape="1">
        <a:blip xmlns:r="http://schemas.openxmlformats.org/officeDocument/2006/relationships" r:embed="rId1" cstate="print"/>
        <a:srcRect l="6319" t="6877" r="16673" b="11517"/>
        <a:stretch/>
      </xdr:blipFill>
      <xdr:spPr bwMode="auto">
        <a:xfrm>
          <a:off x="304800" y="19050"/>
          <a:ext cx="1132638" cy="922983"/>
        </a:xfrm>
        <a:prstGeom prst="roundRect">
          <a:avLst>
            <a:gd name="adj" fmla="val 4167"/>
          </a:avLst>
        </a:prstGeom>
        <a:solidFill>
          <a:srgbClr val="FFFFFF"/>
        </a:solidFill>
        <a:ln w="19050" cap="sq" cmpd="sng" algn="ctr">
          <a:solidFill>
            <a:srgbClr val="E3351F"/>
          </a:solidFill>
          <a:prstDash val="solid"/>
          <a:miter lim="800000"/>
          <a:headEnd type="none" w="med" len="med"/>
          <a:tailEnd type="none" w="med" len="med"/>
        </a:ln>
        <a:effectLst/>
      </xdr:spPr>
    </xdr:pic>
    <xdr:clientData/>
  </xdr:oneCellAnchor>
  <xdr:twoCellAnchor>
    <xdr:from>
      <xdr:col>1</xdr:col>
      <xdr:colOff>828675</xdr:colOff>
      <xdr:row>0</xdr:row>
      <xdr:rowOff>28137</xdr:rowOff>
    </xdr:from>
    <xdr:to>
      <xdr:col>13</xdr:col>
      <xdr:colOff>19050</xdr:colOff>
      <xdr:row>3</xdr:row>
      <xdr:rowOff>9525</xdr:rowOff>
    </xdr:to>
    <xdr:sp macro="" textlink="">
      <xdr:nvSpPr>
        <xdr:cNvPr id="3" name="1 Rectángulo redondeado">
          <a:extLst>
            <a:ext uri="{FF2B5EF4-FFF2-40B4-BE49-F238E27FC236}">
              <a16:creationId xmlns:a16="http://schemas.microsoft.com/office/drawing/2014/main" id="{8D2A10D4-8C3C-422D-A332-BC88835CA336}"/>
            </a:ext>
          </a:extLst>
        </xdr:cNvPr>
        <xdr:cNvSpPr/>
      </xdr:nvSpPr>
      <xdr:spPr>
        <a:xfrm>
          <a:off x="1666875" y="28137"/>
          <a:ext cx="9248775" cy="610038"/>
        </a:xfrm>
        <a:prstGeom prst="roundRect">
          <a:avLst/>
        </a:prstGeom>
        <a:ln w="38100">
          <a:solidFill>
            <a:srgbClr val="E3351F"/>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CO" sz="2400" b="1" baseline="0">
              <a:solidFill>
                <a:srgbClr val="E3351F"/>
              </a:solidFill>
              <a:latin typeface="Trebuchet MS" panose="020B0603020202020204" pitchFamily="34" charset="0"/>
            </a:rPr>
            <a:t>REPORTE DE SEGUIMIENTO A LOS PROYECTOS DE INVERSIÓN</a:t>
          </a:r>
          <a:endParaRPr lang="es-CO" sz="2400" b="1">
            <a:solidFill>
              <a:srgbClr val="E3351F"/>
            </a:solidFill>
            <a:latin typeface="Trebuchet MS" panose="020B0603020202020204" pitchFamily="34" charset="0"/>
          </a:endParaRPr>
        </a:p>
      </xdr:txBody>
    </xdr:sp>
    <xdr:clientData/>
  </xdr:twoCellAnchor>
  <xdr:twoCellAnchor>
    <xdr:from>
      <xdr:col>13</xdr:col>
      <xdr:colOff>1347107</xdr:colOff>
      <xdr:row>0</xdr:row>
      <xdr:rowOff>123826</xdr:rowOff>
    </xdr:from>
    <xdr:to>
      <xdr:col>14</xdr:col>
      <xdr:colOff>1074964</xdr:colOff>
      <xdr:row>3</xdr:row>
      <xdr:rowOff>176893</xdr:rowOff>
    </xdr:to>
    <xdr:sp macro="" textlink="">
      <xdr:nvSpPr>
        <xdr:cNvPr id="4" name="Diagrama de flujo: conector 3">
          <a:hlinkClick xmlns:r="http://schemas.openxmlformats.org/officeDocument/2006/relationships" r:id="rId2"/>
          <a:extLst>
            <a:ext uri="{FF2B5EF4-FFF2-40B4-BE49-F238E27FC236}">
              <a16:creationId xmlns:a16="http://schemas.microsoft.com/office/drawing/2014/main" id="{F34FE675-205C-4A67-B82A-8B2E3F964CF8}"/>
            </a:ext>
          </a:extLst>
        </xdr:cNvPr>
        <xdr:cNvSpPr/>
      </xdr:nvSpPr>
      <xdr:spPr>
        <a:xfrm>
          <a:off x="18043071" y="123826"/>
          <a:ext cx="1183822" cy="991960"/>
        </a:xfrm>
        <a:prstGeom prst="flowChartConnector">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200" b="1">
              <a:latin typeface="Trebuchet MS" panose="020B0603020202020204" pitchFamily="34" charset="0"/>
            </a:rPr>
            <a:t>Regresar</a:t>
          </a:r>
          <a:r>
            <a:rPr lang="es-CO" sz="1200" b="1" baseline="0">
              <a:latin typeface="Trebuchet MS" panose="020B0603020202020204" pitchFamily="34" charset="0"/>
            </a:rPr>
            <a:t> a Indice</a:t>
          </a:r>
          <a:endParaRPr lang="es-CO" sz="1200" b="1">
            <a:latin typeface="Trebuchet MS" panose="020B0603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95250</xdr:colOff>
      <xdr:row>0</xdr:row>
      <xdr:rowOff>0</xdr:rowOff>
    </xdr:from>
    <xdr:ext cx="1135716" cy="922244"/>
    <xdr:pic>
      <xdr:nvPicPr>
        <xdr:cNvPr id="2" name="Imagen 1" descr="Descripción: Descripción: Descripción: PROCEDIMIENTO-03.png">
          <a:extLst>
            <a:ext uri="{FF2B5EF4-FFF2-40B4-BE49-F238E27FC236}">
              <a16:creationId xmlns:a16="http://schemas.microsoft.com/office/drawing/2014/main" id="{F60CE6CE-41EA-4DB5-A930-6300EDB9868F}"/>
            </a:ext>
          </a:extLst>
        </xdr:cNvPr>
        <xdr:cNvPicPr/>
      </xdr:nvPicPr>
      <xdr:blipFill rotWithShape="1">
        <a:blip xmlns:r="http://schemas.openxmlformats.org/officeDocument/2006/relationships" r:embed="rId1" cstate="print"/>
        <a:srcRect l="6319" t="6877" r="16673" b="11517"/>
        <a:stretch/>
      </xdr:blipFill>
      <xdr:spPr bwMode="auto">
        <a:xfrm>
          <a:off x="95250" y="0"/>
          <a:ext cx="1135716" cy="922244"/>
        </a:xfrm>
        <a:prstGeom prst="roundRect">
          <a:avLst>
            <a:gd name="adj" fmla="val 4167"/>
          </a:avLst>
        </a:prstGeom>
        <a:solidFill>
          <a:srgbClr val="FFFFFF"/>
        </a:solidFill>
        <a:ln w="19050" cap="sq" cmpd="sng" algn="ctr">
          <a:solidFill>
            <a:srgbClr val="E3351F"/>
          </a:solidFill>
          <a:prstDash val="solid"/>
          <a:miter lim="800000"/>
          <a:headEnd type="none" w="med" len="med"/>
          <a:tailEnd type="none" w="med" len="med"/>
        </a:ln>
        <a:effectLst/>
      </xdr:spPr>
    </xdr:pic>
    <xdr:clientData/>
  </xdr:oneCellAnchor>
  <xdr:twoCellAnchor>
    <xdr:from>
      <xdr:col>0</xdr:col>
      <xdr:colOff>1401536</xdr:colOff>
      <xdr:row>0</xdr:row>
      <xdr:rowOff>0</xdr:rowOff>
    </xdr:from>
    <xdr:to>
      <xdr:col>6</xdr:col>
      <xdr:colOff>27214</xdr:colOff>
      <xdr:row>2</xdr:row>
      <xdr:rowOff>295713</xdr:rowOff>
    </xdr:to>
    <xdr:sp macro="" textlink="">
      <xdr:nvSpPr>
        <xdr:cNvPr id="3" name="1 Rectángulo redondeado">
          <a:extLst>
            <a:ext uri="{FF2B5EF4-FFF2-40B4-BE49-F238E27FC236}">
              <a16:creationId xmlns:a16="http://schemas.microsoft.com/office/drawing/2014/main" id="{21144F45-CDE7-4BF3-8618-982750903389}"/>
            </a:ext>
          </a:extLst>
        </xdr:cNvPr>
        <xdr:cNvSpPr/>
      </xdr:nvSpPr>
      <xdr:spPr>
        <a:xfrm>
          <a:off x="1401536" y="0"/>
          <a:ext cx="13732328" cy="924363"/>
        </a:xfrm>
        <a:prstGeom prst="roundRect">
          <a:avLst/>
        </a:prstGeom>
        <a:ln w="38100">
          <a:solidFill>
            <a:srgbClr val="E3351F"/>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CO" sz="2400" b="1" baseline="0">
              <a:solidFill>
                <a:srgbClr val="E3351F"/>
              </a:solidFill>
              <a:latin typeface="Trebuchet MS" panose="020B0603020202020204" pitchFamily="34" charset="0"/>
            </a:rPr>
            <a:t>REPORTE DE SEGUIMIENTO A LOS PROYECTOS DE INVERSIÓN</a:t>
          </a:r>
          <a:endParaRPr lang="es-CO" sz="2400" b="1">
            <a:solidFill>
              <a:srgbClr val="E3351F"/>
            </a:solidFill>
            <a:latin typeface="Trebuchet MS" panose="020B0603020202020204" pitchFamily="34" charset="0"/>
          </a:endParaRPr>
        </a:p>
      </xdr:txBody>
    </xdr:sp>
    <xdr:clientData/>
  </xdr:twoCellAnchor>
  <xdr:twoCellAnchor>
    <xdr:from>
      <xdr:col>6</xdr:col>
      <xdr:colOff>1129392</xdr:colOff>
      <xdr:row>0</xdr:row>
      <xdr:rowOff>149679</xdr:rowOff>
    </xdr:from>
    <xdr:to>
      <xdr:col>7</xdr:col>
      <xdr:colOff>0</xdr:colOff>
      <xdr:row>3</xdr:row>
      <xdr:rowOff>202746</xdr:rowOff>
    </xdr:to>
    <xdr:sp macro="" textlink="">
      <xdr:nvSpPr>
        <xdr:cNvPr id="4" name="Diagrama de flujo: conector 3">
          <a:hlinkClick xmlns:r="http://schemas.openxmlformats.org/officeDocument/2006/relationships" r:id="rId2"/>
          <a:extLst>
            <a:ext uri="{FF2B5EF4-FFF2-40B4-BE49-F238E27FC236}">
              <a16:creationId xmlns:a16="http://schemas.microsoft.com/office/drawing/2014/main" id="{78EF32DF-1D8E-4C07-BD0A-08ED1E36E931}"/>
            </a:ext>
          </a:extLst>
        </xdr:cNvPr>
        <xdr:cNvSpPr/>
      </xdr:nvSpPr>
      <xdr:spPr>
        <a:xfrm>
          <a:off x="16236042" y="149679"/>
          <a:ext cx="1187904" cy="996042"/>
        </a:xfrm>
        <a:prstGeom prst="flowChartConnector">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200" b="1">
              <a:latin typeface="Trebuchet MS" panose="020B0603020202020204" pitchFamily="34" charset="0"/>
            </a:rPr>
            <a:t>Regresar</a:t>
          </a:r>
          <a:r>
            <a:rPr lang="es-CO" sz="1200" b="1" baseline="0">
              <a:latin typeface="Trebuchet MS" panose="020B0603020202020204" pitchFamily="34" charset="0"/>
            </a:rPr>
            <a:t> a Indice</a:t>
          </a:r>
          <a:endParaRPr lang="es-CO" sz="1200" b="1">
            <a:latin typeface="Trebuchet MS" panose="020B0603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xdr:col>
      <xdr:colOff>485775</xdr:colOff>
      <xdr:row>4</xdr:row>
      <xdr:rowOff>117929</xdr:rowOff>
    </xdr:to>
    <xdr:pic>
      <xdr:nvPicPr>
        <xdr:cNvPr id="2" name="Imagen 1" descr="Descripción: Descripción: Descripción: PROCEDIMIENTO-03.png">
          <a:extLst>
            <a:ext uri="{FF2B5EF4-FFF2-40B4-BE49-F238E27FC236}">
              <a16:creationId xmlns:a16="http://schemas.microsoft.com/office/drawing/2014/main" id="{4680728B-DBB0-469A-A58C-4A345E6B51F4}"/>
            </a:ext>
          </a:extLst>
        </xdr:cNvPr>
        <xdr:cNvPicPr/>
      </xdr:nvPicPr>
      <xdr:blipFill rotWithShape="1">
        <a:blip xmlns:r="http://schemas.openxmlformats.org/officeDocument/2006/relationships" r:embed="rId1" cstate="print"/>
        <a:srcRect l="6319" t="6877" r="16673" b="11517"/>
        <a:stretch/>
      </xdr:blipFill>
      <xdr:spPr bwMode="auto">
        <a:xfrm>
          <a:off x="0" y="19050"/>
          <a:ext cx="1130300" cy="923925"/>
        </a:xfrm>
        <a:prstGeom prst="roundRect">
          <a:avLst>
            <a:gd name="adj" fmla="val 4167"/>
          </a:avLst>
        </a:prstGeom>
        <a:solidFill>
          <a:srgbClr val="FFFFFF"/>
        </a:solidFill>
        <a:ln w="19050" cap="sq" cmpd="sng" algn="ctr">
          <a:solidFill>
            <a:srgbClr val="E3351F"/>
          </a:solidFill>
          <a:prstDash val="solid"/>
          <a:miter lim="800000"/>
          <a:headEnd type="none" w="med" len="med"/>
          <a:tailEnd type="none" w="med" len="med"/>
        </a:ln>
        <a:effectLst/>
      </xdr:spPr>
    </xdr:pic>
    <xdr:clientData/>
  </xdr:twoCellAnchor>
  <xdr:twoCellAnchor>
    <xdr:from>
      <xdr:col>2</xdr:col>
      <xdr:colOff>22225</xdr:colOff>
      <xdr:row>0</xdr:row>
      <xdr:rowOff>0</xdr:rowOff>
    </xdr:from>
    <xdr:to>
      <xdr:col>13</xdr:col>
      <xdr:colOff>1644650</xdr:colOff>
      <xdr:row>2</xdr:row>
      <xdr:rowOff>295713</xdr:rowOff>
    </xdr:to>
    <xdr:sp macro="" textlink="">
      <xdr:nvSpPr>
        <xdr:cNvPr id="3" name="1 Rectángulo redondeado">
          <a:extLst>
            <a:ext uri="{FF2B5EF4-FFF2-40B4-BE49-F238E27FC236}">
              <a16:creationId xmlns:a16="http://schemas.microsoft.com/office/drawing/2014/main" id="{9C069507-709B-4063-B42A-CAE6009E56FA}"/>
            </a:ext>
          </a:extLst>
        </xdr:cNvPr>
        <xdr:cNvSpPr/>
      </xdr:nvSpPr>
      <xdr:spPr>
        <a:xfrm>
          <a:off x="2136775" y="0"/>
          <a:ext cx="15624175" cy="924363"/>
        </a:xfrm>
        <a:prstGeom prst="roundRect">
          <a:avLst/>
        </a:prstGeom>
        <a:ln w="38100">
          <a:solidFill>
            <a:srgbClr val="E3351F"/>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CO" sz="2400" b="1" baseline="0">
              <a:solidFill>
                <a:srgbClr val="E3351F"/>
              </a:solidFill>
              <a:latin typeface="Trebuchet MS" panose="020B0603020202020204" pitchFamily="34" charset="0"/>
            </a:rPr>
            <a:t>REPORTE DE SEGUIMIENTO A LOS PROYECTOS DE INVERSIÓN</a:t>
          </a:r>
          <a:endParaRPr lang="es-CO" sz="2400" b="1">
            <a:solidFill>
              <a:srgbClr val="E3351F"/>
            </a:solidFill>
            <a:latin typeface="Trebuchet MS" panose="020B0603020202020204" pitchFamily="34" charset="0"/>
          </a:endParaRPr>
        </a:p>
      </xdr:txBody>
    </xdr:sp>
    <xdr:clientData/>
  </xdr:twoCellAnchor>
  <xdr:twoCellAnchor>
    <xdr:from>
      <xdr:col>14</xdr:col>
      <xdr:colOff>208360</xdr:colOff>
      <xdr:row>0</xdr:row>
      <xdr:rowOff>133946</xdr:rowOff>
    </xdr:from>
    <xdr:to>
      <xdr:col>14</xdr:col>
      <xdr:colOff>1392182</xdr:colOff>
      <xdr:row>3</xdr:row>
      <xdr:rowOff>188289</xdr:rowOff>
    </xdr:to>
    <xdr:sp macro="" textlink="">
      <xdr:nvSpPr>
        <xdr:cNvPr id="4" name="Diagrama de flujo: conector 3">
          <a:hlinkClick xmlns:r="http://schemas.openxmlformats.org/officeDocument/2006/relationships" r:id="rId2"/>
          <a:extLst>
            <a:ext uri="{FF2B5EF4-FFF2-40B4-BE49-F238E27FC236}">
              <a16:creationId xmlns:a16="http://schemas.microsoft.com/office/drawing/2014/main" id="{42BC2FAE-F88C-4721-AD74-3AD81D29715A}"/>
            </a:ext>
          </a:extLst>
        </xdr:cNvPr>
        <xdr:cNvSpPr/>
      </xdr:nvSpPr>
      <xdr:spPr>
        <a:xfrm>
          <a:off x="18658285" y="133946"/>
          <a:ext cx="1183822" cy="997318"/>
        </a:xfrm>
        <a:prstGeom prst="flowChartConnector">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200" b="1">
              <a:latin typeface="Trebuchet MS" panose="020B0603020202020204" pitchFamily="34" charset="0"/>
            </a:rPr>
            <a:t>Regresar</a:t>
          </a:r>
          <a:r>
            <a:rPr lang="es-CO" sz="1200" b="1" baseline="0">
              <a:latin typeface="Trebuchet MS" panose="020B0603020202020204" pitchFamily="34" charset="0"/>
            </a:rPr>
            <a:t> a Indice</a:t>
          </a:r>
          <a:endParaRPr lang="es-CO" sz="1200" b="1">
            <a:latin typeface="Trebuchet MS" panose="020B0603020202020204" pitchFamily="34" charset="0"/>
          </a:endParaRPr>
        </a:p>
      </xdr:txBody>
    </xdr:sp>
    <xdr:clientData/>
  </xdr:twoCellAnchor>
  <xdr:twoCellAnchor editAs="oneCell">
    <xdr:from>
      <xdr:col>0</xdr:col>
      <xdr:colOff>0</xdr:colOff>
      <xdr:row>0</xdr:row>
      <xdr:rowOff>0</xdr:rowOff>
    </xdr:from>
    <xdr:to>
      <xdr:col>1</xdr:col>
      <xdr:colOff>329761</xdr:colOff>
      <xdr:row>5</xdr:row>
      <xdr:rowOff>141364</xdr:rowOff>
    </xdr:to>
    <xdr:pic>
      <xdr:nvPicPr>
        <xdr:cNvPr id="5" name="Imagen 4">
          <a:extLst>
            <a:ext uri="{FF2B5EF4-FFF2-40B4-BE49-F238E27FC236}">
              <a16:creationId xmlns:a16="http://schemas.microsoft.com/office/drawing/2014/main" id="{01E5AA4C-E9CD-4B31-BF41-FDDFF5AB143A}"/>
            </a:ext>
          </a:extLst>
        </xdr:cNvPr>
        <xdr:cNvPicPr>
          <a:picLocks noChangeAspect="1"/>
        </xdr:cNvPicPr>
      </xdr:nvPicPr>
      <xdr:blipFill>
        <a:blip xmlns:r="http://schemas.openxmlformats.org/officeDocument/2006/relationships" r:embed="rId3"/>
        <a:stretch>
          <a:fillRect/>
        </a:stretch>
      </xdr:blipFill>
      <xdr:spPr>
        <a:xfrm>
          <a:off x="0" y="0"/>
          <a:ext cx="980636" cy="12095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19050</xdr:rowOff>
    </xdr:from>
    <xdr:ext cx="1128713" cy="918567"/>
    <xdr:pic>
      <xdr:nvPicPr>
        <xdr:cNvPr id="2" name="Imagen 1" descr="Descripción: Descripción: Descripción: PROCEDIMIENTO-03.png">
          <a:extLst>
            <a:ext uri="{FF2B5EF4-FFF2-40B4-BE49-F238E27FC236}">
              <a16:creationId xmlns:a16="http://schemas.microsoft.com/office/drawing/2014/main" id="{E4A95CC4-D66E-49C4-8873-965E603BAA65}"/>
            </a:ext>
          </a:extLst>
        </xdr:cNvPr>
        <xdr:cNvPicPr/>
      </xdr:nvPicPr>
      <xdr:blipFill rotWithShape="1">
        <a:blip xmlns:r="http://schemas.openxmlformats.org/officeDocument/2006/relationships" r:embed="rId1" cstate="print"/>
        <a:srcRect l="6319" t="6877" r="16673" b="11517"/>
        <a:stretch/>
      </xdr:blipFill>
      <xdr:spPr bwMode="auto">
        <a:xfrm>
          <a:off x="238125" y="19050"/>
          <a:ext cx="1128713" cy="918567"/>
        </a:xfrm>
        <a:prstGeom prst="roundRect">
          <a:avLst>
            <a:gd name="adj" fmla="val 4167"/>
          </a:avLst>
        </a:prstGeom>
        <a:solidFill>
          <a:srgbClr val="FFFFFF"/>
        </a:solidFill>
        <a:ln w="19050" cap="sq" cmpd="sng" algn="ctr">
          <a:solidFill>
            <a:srgbClr val="E3351F"/>
          </a:solidFill>
          <a:prstDash val="solid"/>
          <a:miter lim="800000"/>
          <a:headEnd type="none" w="med" len="med"/>
          <a:tailEnd type="none" w="med" len="med"/>
        </a:ln>
        <a:effectLst/>
      </xdr:spPr>
    </xdr:pic>
    <xdr:clientData/>
  </xdr:oneCellAnchor>
  <xdr:twoCellAnchor>
    <xdr:from>
      <xdr:col>1</xdr:col>
      <xdr:colOff>0</xdr:colOff>
      <xdr:row>0</xdr:row>
      <xdr:rowOff>0</xdr:rowOff>
    </xdr:from>
    <xdr:to>
      <xdr:col>10</xdr:col>
      <xdr:colOff>819150</xdr:colOff>
      <xdr:row>2</xdr:row>
      <xdr:rowOff>295713</xdr:rowOff>
    </xdr:to>
    <xdr:sp macro="" textlink="">
      <xdr:nvSpPr>
        <xdr:cNvPr id="3" name="1 Rectángulo redondeado">
          <a:extLst>
            <a:ext uri="{FF2B5EF4-FFF2-40B4-BE49-F238E27FC236}">
              <a16:creationId xmlns:a16="http://schemas.microsoft.com/office/drawing/2014/main" id="{BB1F930A-B59A-431F-A0B3-316F74F8A3A2}"/>
            </a:ext>
          </a:extLst>
        </xdr:cNvPr>
        <xdr:cNvSpPr/>
      </xdr:nvSpPr>
      <xdr:spPr>
        <a:xfrm>
          <a:off x="1714500" y="0"/>
          <a:ext cx="10001250" cy="629088"/>
        </a:xfrm>
        <a:prstGeom prst="roundRect">
          <a:avLst/>
        </a:prstGeom>
        <a:ln w="38100">
          <a:solidFill>
            <a:srgbClr val="E3351F"/>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CO" sz="2400" b="1" baseline="0">
              <a:solidFill>
                <a:srgbClr val="E3351F"/>
              </a:solidFill>
              <a:latin typeface="Trebuchet MS" panose="020B0603020202020204" pitchFamily="34" charset="0"/>
            </a:rPr>
            <a:t>REPORTE DE SEGUIMIENTO A LOS PROYECTOS DE INVERSIÓN</a:t>
          </a:r>
          <a:endParaRPr lang="es-CO" sz="2400" b="1">
            <a:solidFill>
              <a:srgbClr val="E3351F"/>
            </a:solidFill>
            <a:latin typeface="Trebuchet MS" panose="020B0603020202020204" pitchFamily="34" charset="0"/>
          </a:endParaRPr>
        </a:p>
      </xdr:txBody>
    </xdr:sp>
    <xdr:clientData/>
  </xdr:twoCellAnchor>
  <xdr:twoCellAnchor>
    <xdr:from>
      <xdr:col>11</xdr:col>
      <xdr:colOff>580430</xdr:colOff>
      <xdr:row>0</xdr:row>
      <xdr:rowOff>148829</xdr:rowOff>
    </xdr:from>
    <xdr:to>
      <xdr:col>12</xdr:col>
      <xdr:colOff>380151</xdr:colOff>
      <xdr:row>3</xdr:row>
      <xdr:rowOff>203172</xdr:rowOff>
    </xdr:to>
    <xdr:sp macro="" textlink="">
      <xdr:nvSpPr>
        <xdr:cNvPr id="4" name="Diagrama de flujo: conector 3">
          <a:hlinkClick xmlns:r="http://schemas.openxmlformats.org/officeDocument/2006/relationships" r:id="rId2"/>
          <a:extLst>
            <a:ext uri="{FF2B5EF4-FFF2-40B4-BE49-F238E27FC236}">
              <a16:creationId xmlns:a16="http://schemas.microsoft.com/office/drawing/2014/main" id="{ED83823E-CB09-4489-A15C-706CFD5C68F9}"/>
            </a:ext>
          </a:extLst>
        </xdr:cNvPr>
        <xdr:cNvSpPr/>
      </xdr:nvSpPr>
      <xdr:spPr>
        <a:xfrm>
          <a:off x="12315230" y="148829"/>
          <a:ext cx="637921" cy="682993"/>
        </a:xfrm>
        <a:prstGeom prst="flowChartConnector">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200" b="1">
              <a:latin typeface="Trebuchet MS" panose="020B0603020202020204" pitchFamily="34" charset="0"/>
            </a:rPr>
            <a:t>Regresar</a:t>
          </a:r>
          <a:r>
            <a:rPr lang="es-CO" sz="1200" b="1" baseline="0">
              <a:latin typeface="Trebuchet MS" panose="020B0603020202020204" pitchFamily="34" charset="0"/>
            </a:rPr>
            <a:t> a Indice</a:t>
          </a:r>
          <a:endParaRPr lang="es-CO" sz="1200" b="1">
            <a:latin typeface="Trebuchet MS" panose="020B0603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xdr:col>
      <xdr:colOff>140494</xdr:colOff>
      <xdr:row>5</xdr:row>
      <xdr:rowOff>9525</xdr:rowOff>
    </xdr:to>
    <xdr:pic>
      <xdr:nvPicPr>
        <xdr:cNvPr id="2" name="Imagen 1" descr="Descripción: Descripción: Descripción: PROCEDIMIENTO-03.png">
          <a:extLst>
            <a:ext uri="{FF2B5EF4-FFF2-40B4-BE49-F238E27FC236}">
              <a16:creationId xmlns:a16="http://schemas.microsoft.com/office/drawing/2014/main" id="{E7E0D90E-CA87-470F-9B57-5F264116BAF5}"/>
            </a:ext>
          </a:extLst>
        </xdr:cNvPr>
        <xdr:cNvPicPr/>
      </xdr:nvPicPr>
      <xdr:blipFill rotWithShape="1">
        <a:blip xmlns:r="http://schemas.openxmlformats.org/officeDocument/2006/relationships" r:embed="rId1" cstate="print"/>
        <a:srcRect l="6319" t="6877" r="16673" b="11517"/>
        <a:stretch/>
      </xdr:blipFill>
      <xdr:spPr bwMode="auto">
        <a:xfrm>
          <a:off x="238125" y="19050"/>
          <a:ext cx="1133475" cy="933450"/>
        </a:xfrm>
        <a:prstGeom prst="roundRect">
          <a:avLst>
            <a:gd name="adj" fmla="val 4167"/>
          </a:avLst>
        </a:prstGeom>
        <a:solidFill>
          <a:srgbClr val="FFFFFF"/>
        </a:solidFill>
        <a:ln w="19050" cap="sq" cmpd="sng" algn="ctr">
          <a:solidFill>
            <a:srgbClr val="E3351F"/>
          </a:solidFill>
          <a:prstDash val="solid"/>
          <a:miter lim="800000"/>
          <a:headEnd type="none" w="med" len="med"/>
          <a:tailEnd type="none" w="med" len="med"/>
        </a:ln>
        <a:effectLst/>
      </xdr:spPr>
    </xdr:pic>
    <xdr:clientData/>
  </xdr:twoCellAnchor>
  <xdr:twoCellAnchor>
    <xdr:from>
      <xdr:col>2</xdr:col>
      <xdr:colOff>0</xdr:colOff>
      <xdr:row>0</xdr:row>
      <xdr:rowOff>0</xdr:rowOff>
    </xdr:from>
    <xdr:to>
      <xdr:col>7</xdr:col>
      <xdr:colOff>0</xdr:colOff>
      <xdr:row>2</xdr:row>
      <xdr:rowOff>295713</xdr:rowOff>
    </xdr:to>
    <xdr:sp macro="" textlink="">
      <xdr:nvSpPr>
        <xdr:cNvPr id="3" name="1 Rectángulo redondeado">
          <a:extLst>
            <a:ext uri="{FF2B5EF4-FFF2-40B4-BE49-F238E27FC236}">
              <a16:creationId xmlns:a16="http://schemas.microsoft.com/office/drawing/2014/main" id="{84481E19-0D16-499A-A551-95C057BDE196}"/>
            </a:ext>
          </a:extLst>
        </xdr:cNvPr>
        <xdr:cNvSpPr/>
      </xdr:nvSpPr>
      <xdr:spPr>
        <a:xfrm>
          <a:off x="1714500" y="0"/>
          <a:ext cx="10001250" cy="924363"/>
        </a:xfrm>
        <a:prstGeom prst="roundRect">
          <a:avLst/>
        </a:prstGeom>
        <a:ln w="38100">
          <a:solidFill>
            <a:srgbClr val="E3351F"/>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CO" sz="2400" b="1" baseline="0">
              <a:solidFill>
                <a:srgbClr val="E3351F"/>
              </a:solidFill>
              <a:latin typeface="Trebuchet MS" panose="020B0603020202020204" pitchFamily="34" charset="0"/>
            </a:rPr>
            <a:t>REPORTE DE SEGUIMIENTO A LOS PROYECTOS DE INVERSIÓN</a:t>
          </a:r>
          <a:endParaRPr lang="es-CO" sz="2400" b="1">
            <a:solidFill>
              <a:srgbClr val="E3351F"/>
            </a:solidFill>
            <a:latin typeface="Trebuchet MS" panose="020B0603020202020204" pitchFamily="34" charset="0"/>
          </a:endParaRPr>
        </a:p>
      </xdr:txBody>
    </xdr:sp>
    <xdr:clientData/>
  </xdr:twoCellAnchor>
  <xdr:twoCellAnchor>
    <xdr:from>
      <xdr:col>9</xdr:col>
      <xdr:colOff>0</xdr:colOff>
      <xdr:row>0</xdr:row>
      <xdr:rowOff>0</xdr:rowOff>
    </xdr:from>
    <xdr:to>
      <xdr:col>10</xdr:col>
      <xdr:colOff>0</xdr:colOff>
      <xdr:row>2</xdr:row>
      <xdr:rowOff>209550</xdr:rowOff>
    </xdr:to>
    <xdr:sp macro="" textlink="">
      <xdr:nvSpPr>
        <xdr:cNvPr id="4" name="Flecha: hacia la izquierda 3">
          <a:hlinkClick xmlns:r="http://schemas.openxmlformats.org/officeDocument/2006/relationships" r:id="rId2"/>
          <a:extLst>
            <a:ext uri="{FF2B5EF4-FFF2-40B4-BE49-F238E27FC236}">
              <a16:creationId xmlns:a16="http://schemas.microsoft.com/office/drawing/2014/main" id="{EE31FDA3-1562-43C4-91E8-2874210EDBF0}"/>
            </a:ext>
          </a:extLst>
        </xdr:cNvPr>
        <xdr:cNvSpPr/>
      </xdr:nvSpPr>
      <xdr:spPr>
        <a:xfrm>
          <a:off x="15087600" y="0"/>
          <a:ext cx="1981200" cy="838200"/>
        </a:xfrm>
        <a:prstGeom prst="leftArrow">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200" b="1">
              <a:latin typeface="Trebuchet MS" panose="020B0603020202020204" pitchFamily="34" charset="0"/>
            </a:rPr>
            <a:t>Regresar</a:t>
          </a:r>
          <a:r>
            <a:rPr lang="es-CO" sz="1200" b="1" baseline="0">
              <a:latin typeface="Trebuchet MS" panose="020B0603020202020204" pitchFamily="34" charset="0"/>
            </a:rPr>
            <a:t> a Índice</a:t>
          </a:r>
          <a:endParaRPr lang="es-CO" sz="1200" b="1">
            <a:latin typeface="Trebuchet MS" panose="020B0603020202020204" pitchFamily="34" charset="0"/>
          </a:endParaRPr>
        </a:p>
      </xdr:txBody>
    </xdr:sp>
    <xdr:clientData/>
  </xdr:twoCellAnchor>
  <xdr:twoCellAnchor>
    <xdr:from>
      <xdr:col>7</xdr:col>
      <xdr:colOff>845344</xdr:colOff>
      <xdr:row>0</xdr:row>
      <xdr:rowOff>0</xdr:rowOff>
    </xdr:from>
    <xdr:to>
      <xdr:col>7</xdr:col>
      <xdr:colOff>2029166</xdr:colOff>
      <xdr:row>3</xdr:row>
      <xdr:rowOff>63272</xdr:rowOff>
    </xdr:to>
    <xdr:sp macro="" textlink="">
      <xdr:nvSpPr>
        <xdr:cNvPr id="5" name="Diagrama de flujo: conector 4">
          <a:hlinkClick xmlns:r="http://schemas.openxmlformats.org/officeDocument/2006/relationships" r:id="rId3"/>
          <a:extLst>
            <a:ext uri="{FF2B5EF4-FFF2-40B4-BE49-F238E27FC236}">
              <a16:creationId xmlns:a16="http://schemas.microsoft.com/office/drawing/2014/main" id="{A0158D03-BC83-405C-958B-B9D3BFC31E7D}"/>
            </a:ext>
          </a:extLst>
        </xdr:cNvPr>
        <xdr:cNvSpPr/>
      </xdr:nvSpPr>
      <xdr:spPr>
        <a:xfrm>
          <a:off x="12037219" y="0"/>
          <a:ext cx="1183822" cy="991960"/>
        </a:xfrm>
        <a:prstGeom prst="flowChartConnector">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200" b="1">
              <a:latin typeface="Trebuchet MS" panose="020B0603020202020204" pitchFamily="34" charset="0"/>
            </a:rPr>
            <a:t>Regresar</a:t>
          </a:r>
          <a:r>
            <a:rPr lang="es-CO" sz="1200" b="1" baseline="0">
              <a:latin typeface="Trebuchet MS" panose="020B0603020202020204" pitchFamily="34" charset="0"/>
            </a:rPr>
            <a:t> a Índice</a:t>
          </a:r>
          <a:endParaRPr lang="es-CO" sz="1200" b="1">
            <a:latin typeface="Trebuchet MS" panose="020B0603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238125</xdr:colOff>
      <xdr:row>0</xdr:row>
      <xdr:rowOff>19051</xdr:rowOff>
    </xdr:from>
    <xdr:to>
      <xdr:col>1</xdr:col>
      <xdr:colOff>793512</xdr:colOff>
      <xdr:row>5</xdr:row>
      <xdr:rowOff>54883</xdr:rowOff>
    </xdr:to>
    <xdr:pic>
      <xdr:nvPicPr>
        <xdr:cNvPr id="2" name="Imagen 1" descr="Descripción: Descripción: Descripción: PROCEDIMIENTO-03.png">
          <a:extLst>
            <a:ext uri="{FF2B5EF4-FFF2-40B4-BE49-F238E27FC236}">
              <a16:creationId xmlns:a16="http://schemas.microsoft.com/office/drawing/2014/main" id="{7630D223-1321-458D-8B22-00791BAA9B70}"/>
            </a:ext>
          </a:extLst>
        </xdr:cNvPr>
        <xdr:cNvPicPr/>
      </xdr:nvPicPr>
      <xdr:blipFill rotWithShape="1">
        <a:blip xmlns:r="http://schemas.openxmlformats.org/officeDocument/2006/relationships" r:embed="rId1" cstate="print"/>
        <a:srcRect l="6319" t="6877" r="16673" b="11517"/>
        <a:stretch/>
      </xdr:blipFill>
      <xdr:spPr bwMode="auto">
        <a:xfrm>
          <a:off x="238125" y="19051"/>
          <a:ext cx="1133475" cy="933450"/>
        </a:xfrm>
        <a:prstGeom prst="roundRect">
          <a:avLst>
            <a:gd name="adj" fmla="val 4167"/>
          </a:avLst>
        </a:prstGeom>
        <a:solidFill>
          <a:srgbClr val="FFFFFF"/>
        </a:solidFill>
        <a:ln w="19050" cap="sq" cmpd="sng" algn="ctr">
          <a:solidFill>
            <a:srgbClr val="E3351F"/>
          </a:solidFill>
          <a:prstDash val="solid"/>
          <a:miter lim="800000"/>
          <a:headEnd type="none" w="med" len="med"/>
          <a:tailEnd type="none" w="med" len="med"/>
        </a:ln>
        <a:effectLst/>
      </xdr:spPr>
    </xdr:pic>
    <xdr:clientData/>
  </xdr:twoCellAnchor>
  <xdr:twoCellAnchor>
    <xdr:from>
      <xdr:col>1</xdr:col>
      <xdr:colOff>681719</xdr:colOff>
      <xdr:row>0</xdr:row>
      <xdr:rowOff>0</xdr:rowOff>
    </xdr:from>
    <xdr:to>
      <xdr:col>9</xdr:col>
      <xdr:colOff>0</xdr:colOff>
      <xdr:row>2</xdr:row>
      <xdr:rowOff>295713</xdr:rowOff>
    </xdr:to>
    <xdr:sp macro="" textlink="">
      <xdr:nvSpPr>
        <xdr:cNvPr id="3" name="1 Rectángulo redondeado">
          <a:extLst>
            <a:ext uri="{FF2B5EF4-FFF2-40B4-BE49-F238E27FC236}">
              <a16:creationId xmlns:a16="http://schemas.microsoft.com/office/drawing/2014/main" id="{D4B669C7-5220-4792-BC2B-179E08482369}"/>
            </a:ext>
          </a:extLst>
        </xdr:cNvPr>
        <xdr:cNvSpPr/>
      </xdr:nvSpPr>
      <xdr:spPr>
        <a:xfrm>
          <a:off x="1720810" y="0"/>
          <a:ext cx="12532054" cy="919168"/>
        </a:xfrm>
        <a:prstGeom prst="roundRect">
          <a:avLst/>
        </a:prstGeom>
        <a:ln w="38100">
          <a:solidFill>
            <a:srgbClr val="E3351F"/>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CO" sz="2400" b="1" baseline="0">
              <a:solidFill>
                <a:srgbClr val="E3351F"/>
              </a:solidFill>
              <a:latin typeface="Trebuchet MS" panose="020B0603020202020204" pitchFamily="34" charset="0"/>
            </a:rPr>
            <a:t>REPORTE DE SEGUIMIENTO A LOS PROYECTOS DE INVERSIÓN</a:t>
          </a:r>
          <a:endParaRPr lang="es-CO" sz="2400" b="1">
            <a:solidFill>
              <a:srgbClr val="E3351F"/>
            </a:solidFill>
            <a:latin typeface="Trebuchet MS" panose="020B0603020202020204" pitchFamily="34" charset="0"/>
          </a:endParaRPr>
        </a:p>
      </xdr:txBody>
    </xdr:sp>
    <xdr:clientData/>
  </xdr:twoCellAnchor>
  <xdr:twoCellAnchor>
    <xdr:from>
      <xdr:col>9</xdr:col>
      <xdr:colOff>1220811</xdr:colOff>
      <xdr:row>0</xdr:row>
      <xdr:rowOff>134154</xdr:rowOff>
    </xdr:from>
    <xdr:to>
      <xdr:col>10</xdr:col>
      <xdr:colOff>1143576</xdr:colOff>
      <xdr:row>3</xdr:row>
      <xdr:rowOff>200445</xdr:rowOff>
    </xdr:to>
    <xdr:sp macro="" textlink="">
      <xdr:nvSpPr>
        <xdr:cNvPr id="5" name="Diagrama de flujo: conector 4">
          <a:hlinkClick xmlns:r="http://schemas.openxmlformats.org/officeDocument/2006/relationships" r:id="rId2"/>
          <a:extLst>
            <a:ext uri="{FF2B5EF4-FFF2-40B4-BE49-F238E27FC236}">
              <a16:creationId xmlns:a16="http://schemas.microsoft.com/office/drawing/2014/main" id="{189525FF-4056-439B-B9B1-312CDBE5AD29}"/>
            </a:ext>
          </a:extLst>
        </xdr:cNvPr>
        <xdr:cNvSpPr/>
      </xdr:nvSpPr>
      <xdr:spPr>
        <a:xfrm>
          <a:off x="16112008" y="134154"/>
          <a:ext cx="1183822" cy="991960"/>
        </a:xfrm>
        <a:prstGeom prst="flowChartConnector">
          <a:avLst/>
        </a:prstGeom>
        <a:solidFill>
          <a:schemeClr val="accent6">
            <a:lumMod val="20000"/>
            <a:lumOff val="80000"/>
          </a:schemeClr>
        </a:solidFill>
        <a:ln w="28575">
          <a:solidFill>
            <a:srgbClr val="FF0000"/>
          </a:solid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s-CO" sz="1200" b="1">
              <a:latin typeface="Trebuchet MS" panose="020B0603020202020204" pitchFamily="34" charset="0"/>
            </a:rPr>
            <a:t>Regresar</a:t>
          </a:r>
          <a:r>
            <a:rPr lang="es-CO" sz="1200" b="1" baseline="0">
              <a:latin typeface="Trebuchet MS" panose="020B0603020202020204" pitchFamily="34" charset="0"/>
            </a:rPr>
            <a:t> a Indice</a:t>
          </a:r>
          <a:endParaRPr lang="es-CO" sz="1200" b="1">
            <a:latin typeface="Trebuchet MS" panose="020B0603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AAA%20SDIS%20DOC%20TRABAJO/7740/7740%20SPI_ENERO-SEPTIEMB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DENA DE VALOR 2020"/>
      <sheetName val="CADENA DE VALOR 2021"/>
      <sheetName val="RESERVAS 2021"/>
      <sheetName val="EJECUCIÓN 2020"/>
      <sheetName val="EJECUCIÓN 2021"/>
      <sheetName val="INDICE"/>
      <sheetName val="Cuadro Control"/>
      <sheetName val="homologación conceptos"/>
      <sheetName val="Listas"/>
      <sheetName val="Cadena de Valor"/>
      <sheetName val="EJECUCIÓN"/>
      <sheetName val="Calculos"/>
      <sheetName val="Proyecto"/>
      <sheetName val="Metas proyecto"/>
      <sheetName val="Metas PDD"/>
      <sheetName val="Productos MGA"/>
      <sheetName val="Actividades"/>
      <sheetName val="Tareas"/>
      <sheetName val="Territorialización y Población"/>
      <sheetName val="ESTRATÉGICO"/>
      <sheetName val="Directorio UndOpe"/>
      <sheetName val="Glosario"/>
      <sheetName val="Instrucciones"/>
      <sheetName val="Sopor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sheetData sheetId="13"/>
      <sheetData sheetId="14" refreshError="1"/>
      <sheetData sheetId="15" refreshError="1"/>
      <sheetData sheetId="16" refreshError="1"/>
      <sheetData sheetId="17" refreshError="1"/>
      <sheetData sheetId="18"/>
      <sheetData sheetId="19"/>
      <sheetData sheetId="20" refreshError="1"/>
      <sheetData sheetId="21" refreshError="1"/>
      <sheetData sheetId="22" refreshError="1"/>
      <sheetData sheetId="23" refreshError="1"/>
    </sheetDataSet>
  </externalBook>
</externalLink>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Trebuchet MS">
      <a:majorFont>
        <a:latin typeface="Trebuchet MS" panose="020B0603020202020204"/>
        <a:ea typeface=""/>
        <a:cs typeface=""/>
        <a:font script="Jpan" typeface="HGｺﾞｼｯｸM"/>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HG丸ｺﾞｼｯｸM-PRO"/>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23"/>
  <sheetViews>
    <sheetView showGridLines="0" zoomScale="70" zoomScaleNormal="70" workbookViewId="0">
      <selection activeCell="I21" sqref="I21"/>
    </sheetView>
  </sheetViews>
  <sheetFormatPr defaultColWidth="11" defaultRowHeight="16.5"/>
  <sheetData>
    <row r="1" spans="2:19" ht="25.5" customHeight="1">
      <c r="M1" s="317" t="s">
        <v>0</v>
      </c>
      <c r="N1" s="317"/>
      <c r="O1" s="318" t="s">
        <v>1</v>
      </c>
      <c r="P1" s="318"/>
      <c r="Q1" s="318"/>
    </row>
    <row r="2" spans="2:19" ht="25.5" customHeight="1">
      <c r="M2" s="317" t="s">
        <v>2</v>
      </c>
      <c r="N2" s="317"/>
      <c r="O2" s="318">
        <v>1</v>
      </c>
      <c r="P2" s="318" t="s">
        <v>3</v>
      </c>
      <c r="Q2" s="318"/>
    </row>
    <row r="3" spans="2:19" ht="25.5" customHeight="1">
      <c r="M3" s="317" t="s">
        <v>4</v>
      </c>
      <c r="N3" s="317"/>
      <c r="O3" s="325">
        <v>44557</v>
      </c>
      <c r="P3" s="318">
        <v>43463</v>
      </c>
      <c r="Q3" s="318"/>
    </row>
    <row r="5" spans="2:19" ht="28.5" thickBot="1">
      <c r="B5" s="316" t="s">
        <v>5</v>
      </c>
      <c r="C5" s="316"/>
      <c r="D5" s="316"/>
      <c r="E5" s="316"/>
      <c r="F5" s="316"/>
    </row>
    <row r="6" spans="2:19" ht="16.5" customHeight="1">
      <c r="H6" s="4"/>
      <c r="I6" s="5"/>
      <c r="J6" s="5"/>
      <c r="K6" s="5"/>
      <c r="L6" s="5"/>
      <c r="M6" s="5"/>
      <c r="N6" s="5"/>
      <c r="O6" s="5"/>
      <c r="P6" s="5"/>
      <c r="Q6" s="6"/>
    </row>
    <row r="7" spans="2:19" ht="16.5" customHeight="1">
      <c r="H7" s="319" t="s">
        <v>6</v>
      </c>
      <c r="I7" s="320"/>
      <c r="J7" s="320"/>
      <c r="K7" s="320"/>
      <c r="L7" s="320"/>
      <c r="M7" s="320"/>
      <c r="N7" s="320"/>
      <c r="O7" s="320"/>
      <c r="P7" s="320"/>
      <c r="Q7" s="321"/>
    </row>
    <row r="8" spans="2:19" ht="16.5" customHeight="1">
      <c r="H8" s="319"/>
      <c r="I8" s="320"/>
      <c r="J8" s="320"/>
      <c r="K8" s="320"/>
      <c r="L8" s="320"/>
      <c r="M8" s="320"/>
      <c r="N8" s="320"/>
      <c r="O8" s="320"/>
      <c r="P8" s="320"/>
      <c r="Q8" s="321"/>
    </row>
    <row r="9" spans="2:19" ht="20.25" customHeight="1">
      <c r="H9" s="319"/>
      <c r="I9" s="320"/>
      <c r="J9" s="320"/>
      <c r="K9" s="320"/>
      <c r="L9" s="320"/>
      <c r="M9" s="320"/>
      <c r="N9" s="320"/>
      <c r="O9" s="320"/>
      <c r="P9" s="320"/>
      <c r="Q9" s="321"/>
    </row>
    <row r="10" spans="2:19" ht="20.25" customHeight="1">
      <c r="H10" s="319"/>
      <c r="I10" s="320"/>
      <c r="J10" s="320"/>
      <c r="K10" s="320"/>
      <c r="L10" s="320"/>
      <c r="M10" s="320"/>
      <c r="N10" s="320"/>
      <c r="O10" s="320"/>
      <c r="P10" s="320"/>
      <c r="Q10" s="321"/>
      <c r="S10" s="1"/>
    </row>
    <row r="11" spans="2:19" ht="16.5" customHeight="1">
      <c r="H11" s="7"/>
      <c r="I11" s="8"/>
      <c r="J11" s="8"/>
      <c r="K11" s="8"/>
      <c r="L11" s="8"/>
      <c r="M11" s="8"/>
      <c r="N11" s="8"/>
      <c r="O11" s="8"/>
      <c r="P11" s="8"/>
      <c r="Q11" s="9"/>
    </row>
    <row r="12" spans="2:19" ht="16.5" customHeight="1">
      <c r="H12" s="7"/>
      <c r="I12" s="8"/>
      <c r="J12" s="8"/>
      <c r="K12" s="8"/>
      <c r="L12" s="8"/>
      <c r="M12" s="8"/>
      <c r="N12" s="8"/>
      <c r="O12" s="8"/>
      <c r="P12" s="8"/>
      <c r="Q12" s="9"/>
    </row>
    <row r="13" spans="2:19" ht="20.25" customHeight="1">
      <c r="H13" s="322" t="s">
        <v>7</v>
      </c>
      <c r="I13" s="323"/>
      <c r="J13" s="323"/>
      <c r="K13" s="323"/>
      <c r="L13" s="323"/>
      <c r="M13" s="323"/>
      <c r="N13" s="323"/>
      <c r="O13" s="323"/>
      <c r="P13" s="323"/>
      <c r="Q13" s="324"/>
    </row>
    <row r="14" spans="2:19" ht="20.25" customHeight="1">
      <c r="H14" s="322"/>
      <c r="I14" s="323"/>
      <c r="J14" s="323"/>
      <c r="K14" s="323"/>
      <c r="L14" s="323"/>
      <c r="M14" s="323"/>
      <c r="N14" s="323"/>
      <c r="O14" s="323"/>
      <c r="P14" s="323"/>
      <c r="Q14" s="324"/>
    </row>
    <row r="15" spans="2:19" ht="27.75" customHeight="1">
      <c r="H15" s="322"/>
      <c r="I15" s="323"/>
      <c r="J15" s="323"/>
      <c r="K15" s="323"/>
      <c r="L15" s="323"/>
      <c r="M15" s="323"/>
      <c r="N15" s="323"/>
      <c r="O15" s="323"/>
      <c r="P15" s="323"/>
      <c r="Q15" s="324"/>
    </row>
    <row r="16" spans="2:19" ht="27">
      <c r="H16" s="10"/>
      <c r="I16" s="20"/>
      <c r="J16" s="20"/>
      <c r="K16" s="20"/>
      <c r="L16" s="20"/>
      <c r="M16" s="20"/>
      <c r="N16" s="20"/>
      <c r="O16" s="13"/>
      <c r="P16" s="14"/>
      <c r="Q16" s="11"/>
    </row>
    <row r="17" spans="8:17" ht="27">
      <c r="H17" s="10"/>
      <c r="I17" s="12" t="s">
        <v>8</v>
      </c>
      <c r="J17" s="12"/>
      <c r="K17" s="12"/>
      <c r="L17" s="12"/>
      <c r="M17" s="12"/>
      <c r="N17" s="12"/>
      <c r="O17" s="13"/>
      <c r="P17" s="14"/>
      <c r="Q17" s="11"/>
    </row>
    <row r="18" spans="8:17" ht="27">
      <c r="H18" s="10"/>
      <c r="I18" s="12" t="s">
        <v>9</v>
      </c>
      <c r="J18" s="12"/>
      <c r="K18" s="12"/>
      <c r="L18" s="12"/>
      <c r="M18" s="12"/>
      <c r="N18" s="12"/>
      <c r="O18" s="13"/>
      <c r="P18" s="14"/>
      <c r="Q18" s="11"/>
    </row>
    <row r="19" spans="8:17" ht="27">
      <c r="H19" s="10"/>
      <c r="I19" s="12" t="s">
        <v>10</v>
      </c>
      <c r="J19" s="12"/>
      <c r="K19" s="12"/>
      <c r="L19" s="12"/>
      <c r="M19" s="12"/>
      <c r="N19" s="12"/>
      <c r="O19" s="13"/>
      <c r="P19" s="14"/>
      <c r="Q19" s="11"/>
    </row>
    <row r="20" spans="8:17" ht="27">
      <c r="H20" s="10"/>
      <c r="I20" s="12" t="s">
        <v>11</v>
      </c>
      <c r="J20" s="12"/>
      <c r="K20" s="12"/>
      <c r="L20" s="12"/>
      <c r="M20" s="12"/>
      <c r="N20" s="12"/>
      <c r="O20" s="13"/>
      <c r="P20" s="14"/>
      <c r="Q20" s="11"/>
    </row>
    <row r="21" spans="8:17" ht="27">
      <c r="H21" s="10"/>
      <c r="I21" s="15" t="s">
        <v>12</v>
      </c>
      <c r="J21" s="15"/>
      <c r="K21" s="15"/>
      <c r="L21" s="15"/>
      <c r="M21" s="15"/>
      <c r="N21" s="15"/>
      <c r="O21" s="13"/>
      <c r="P21" s="14"/>
      <c r="Q21" s="11"/>
    </row>
    <row r="22" spans="8:17" ht="21" customHeight="1">
      <c r="H22" s="10"/>
      <c r="I22" s="20"/>
      <c r="J22" s="20"/>
      <c r="K22" s="20"/>
      <c r="L22" s="20"/>
      <c r="M22" s="20"/>
      <c r="N22" s="20"/>
      <c r="O22" s="13"/>
      <c r="P22" s="13"/>
      <c r="Q22" s="16"/>
    </row>
    <row r="23" spans="8:17" ht="17.25" customHeight="1" thickBot="1">
      <c r="H23" s="17"/>
      <c r="I23" s="18"/>
      <c r="J23" s="18"/>
      <c r="K23" s="18"/>
      <c r="L23" s="18"/>
      <c r="M23" s="18"/>
      <c r="N23" s="18"/>
      <c r="O23" s="18"/>
      <c r="P23" s="18"/>
      <c r="Q23" s="19"/>
    </row>
  </sheetData>
  <mergeCells count="9">
    <mergeCell ref="H13:Q15"/>
    <mergeCell ref="O2:Q2"/>
    <mergeCell ref="M3:N3"/>
    <mergeCell ref="O3:Q3"/>
    <mergeCell ref="B5:F5"/>
    <mergeCell ref="M1:N1"/>
    <mergeCell ref="O1:Q1"/>
    <mergeCell ref="M2:N2"/>
    <mergeCell ref="H7:Q1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C9DE4-B074-4703-9DCA-6DF7D2B810F9}">
  <dimension ref="A1:BD40"/>
  <sheetViews>
    <sheetView tabSelected="1" topLeftCell="A15" zoomScale="75" zoomScaleNormal="75" workbookViewId="0">
      <selection activeCell="A15" sqref="A15:H40"/>
    </sheetView>
  </sheetViews>
  <sheetFormatPr defaultColWidth="10.625" defaultRowHeight="16.5"/>
  <cols>
    <col min="1" max="1" width="39.75" style="248" customWidth="1"/>
    <col min="2" max="2" width="10.625" style="249"/>
    <col min="3" max="3" width="10.875" style="249" bestFit="1" customWidth="1"/>
    <col min="4" max="4" width="18.125" style="249" customWidth="1"/>
    <col min="5" max="5" width="16.625" style="249" customWidth="1"/>
    <col min="6" max="6" width="10.625" style="249"/>
    <col min="7" max="7" width="18.125" style="249" customWidth="1"/>
    <col min="8" max="8" width="16.625" style="249" customWidth="1"/>
    <col min="9" max="56" width="10.625" style="249"/>
    <col min="57" max="16384" width="10.625" style="248"/>
  </cols>
  <sheetData>
    <row r="1" spans="1:56" ht="17.25" thickBot="1"/>
    <row r="2" spans="1:56">
      <c r="A2" s="504" t="s">
        <v>336</v>
      </c>
      <c r="B2" s="505"/>
      <c r="C2" s="250"/>
      <c r="D2" s="250"/>
      <c r="E2" s="250"/>
      <c r="F2" s="250"/>
      <c r="G2" s="250"/>
      <c r="H2" s="250"/>
    </row>
    <row r="3" spans="1:56" ht="17.25" thickBot="1">
      <c r="A3" s="506"/>
      <c r="B3" s="507"/>
      <c r="C3" s="250"/>
      <c r="D3" s="250"/>
      <c r="E3" s="250"/>
      <c r="F3" s="250"/>
      <c r="G3" s="250"/>
      <c r="H3" s="250"/>
    </row>
    <row r="4" spans="1:56" ht="24.6" customHeight="1">
      <c r="I4" s="508" t="s">
        <v>337</v>
      </c>
      <c r="J4" s="508"/>
      <c r="K4" s="508"/>
      <c r="L4" s="508"/>
      <c r="M4" s="508"/>
      <c r="N4" s="508"/>
      <c r="O4" s="508"/>
      <c r="P4" s="508"/>
      <c r="Q4" s="508"/>
      <c r="R4" s="508"/>
      <c r="S4" s="508"/>
      <c r="T4" s="508"/>
      <c r="U4" s="508"/>
      <c r="V4" s="508"/>
      <c r="W4" s="508"/>
      <c r="X4" s="508"/>
      <c r="Y4" s="508"/>
      <c r="Z4" s="508"/>
      <c r="AA4" s="508"/>
      <c r="AB4" s="508"/>
      <c r="AC4" s="508"/>
      <c r="AD4" s="508"/>
      <c r="AE4" s="508"/>
      <c r="AF4" s="508"/>
      <c r="AG4" s="509" t="s">
        <v>338</v>
      </c>
      <c r="AH4" s="509"/>
      <c r="AI4" s="509"/>
      <c r="AJ4" s="509"/>
      <c r="AK4" s="509"/>
      <c r="AL4" s="509"/>
      <c r="AM4" s="509"/>
      <c r="AN4" s="509"/>
      <c r="AO4" s="509"/>
      <c r="AP4" s="509"/>
      <c r="AQ4" s="509"/>
      <c r="AR4" s="509"/>
      <c r="AS4" s="509"/>
      <c r="AT4" s="509"/>
      <c r="AU4" s="509"/>
      <c r="AV4" s="509"/>
      <c r="AW4" s="509"/>
      <c r="AX4" s="509"/>
      <c r="AY4" s="509"/>
      <c r="AZ4" s="509"/>
      <c r="BA4" s="509"/>
      <c r="BB4" s="509"/>
      <c r="BC4" s="509"/>
      <c r="BD4" s="509"/>
    </row>
    <row r="5" spans="1:56" ht="21.6" customHeight="1">
      <c r="A5" s="253"/>
      <c r="B5" s="254"/>
      <c r="C5" s="510" t="s">
        <v>339</v>
      </c>
      <c r="D5" s="510"/>
      <c r="E5" s="510"/>
      <c r="F5" s="511" t="s">
        <v>340</v>
      </c>
      <c r="G5" s="512"/>
      <c r="H5" s="513"/>
      <c r="I5" s="514" t="s">
        <v>341</v>
      </c>
      <c r="J5" s="515"/>
      <c r="K5" s="516"/>
      <c r="L5" s="514" t="s">
        <v>342</v>
      </c>
      <c r="M5" s="515"/>
      <c r="N5" s="516"/>
      <c r="O5" s="514" t="s">
        <v>343</v>
      </c>
      <c r="P5" s="515"/>
      <c r="Q5" s="516"/>
      <c r="R5" s="514" t="s">
        <v>344</v>
      </c>
      <c r="S5" s="515"/>
      <c r="T5" s="516"/>
      <c r="U5" s="514" t="s">
        <v>345</v>
      </c>
      <c r="V5" s="515"/>
      <c r="W5" s="516"/>
      <c r="X5" s="514" t="s">
        <v>346</v>
      </c>
      <c r="Y5" s="515"/>
      <c r="Z5" s="516"/>
      <c r="AA5" s="514" t="s">
        <v>347</v>
      </c>
      <c r="AB5" s="515"/>
      <c r="AC5" s="516"/>
      <c r="AD5" s="514" t="s">
        <v>348</v>
      </c>
      <c r="AE5" s="515"/>
      <c r="AF5" s="516"/>
      <c r="AG5" s="517" t="s">
        <v>341</v>
      </c>
      <c r="AH5" s="518"/>
      <c r="AI5" s="519"/>
      <c r="AJ5" s="517" t="s">
        <v>342</v>
      </c>
      <c r="AK5" s="518"/>
      <c r="AL5" s="519"/>
      <c r="AM5" s="517" t="s">
        <v>343</v>
      </c>
      <c r="AN5" s="518"/>
      <c r="AO5" s="519"/>
      <c r="AP5" s="517" t="s">
        <v>344</v>
      </c>
      <c r="AQ5" s="518"/>
      <c r="AR5" s="519"/>
      <c r="AS5" s="517" t="s">
        <v>345</v>
      </c>
      <c r="AT5" s="518"/>
      <c r="AU5" s="519"/>
      <c r="AV5" s="517" t="s">
        <v>346</v>
      </c>
      <c r="AW5" s="518"/>
      <c r="AX5" s="519"/>
      <c r="AY5" s="517" t="s">
        <v>347</v>
      </c>
      <c r="AZ5" s="518"/>
      <c r="BA5" s="519"/>
      <c r="BB5" s="517" t="s">
        <v>348</v>
      </c>
      <c r="BC5" s="518"/>
      <c r="BD5" s="519"/>
    </row>
    <row r="6" spans="1:56" ht="72.95" customHeight="1">
      <c r="A6" s="256" t="s">
        <v>349</v>
      </c>
      <c r="B6" s="256" t="s">
        <v>350</v>
      </c>
      <c r="C6" s="255" t="s">
        <v>351</v>
      </c>
      <c r="D6" s="255" t="s">
        <v>352</v>
      </c>
      <c r="E6" s="255" t="s">
        <v>353</v>
      </c>
      <c r="F6" s="257" t="s">
        <v>354</v>
      </c>
      <c r="G6" s="257" t="s">
        <v>355</v>
      </c>
      <c r="H6" s="257" t="s">
        <v>356</v>
      </c>
      <c r="I6" s="251" t="s">
        <v>357</v>
      </c>
      <c r="J6" s="251" t="s">
        <v>358</v>
      </c>
      <c r="K6" s="251" t="s">
        <v>359</v>
      </c>
      <c r="L6" s="251" t="s">
        <v>360</v>
      </c>
      <c r="M6" s="251" t="s">
        <v>361</v>
      </c>
      <c r="N6" s="251" t="s">
        <v>362</v>
      </c>
      <c r="O6" s="251" t="s">
        <v>363</v>
      </c>
      <c r="P6" s="251" t="s">
        <v>364</v>
      </c>
      <c r="Q6" s="251" t="s">
        <v>365</v>
      </c>
      <c r="R6" s="251" t="s">
        <v>366</v>
      </c>
      <c r="S6" s="251" t="s">
        <v>367</v>
      </c>
      <c r="T6" s="251" t="s">
        <v>368</v>
      </c>
      <c r="U6" s="251" t="s">
        <v>369</v>
      </c>
      <c r="V6" s="251" t="s">
        <v>370</v>
      </c>
      <c r="W6" s="251" t="s">
        <v>371</v>
      </c>
      <c r="X6" s="251" t="s">
        <v>372</v>
      </c>
      <c r="Y6" s="251" t="s">
        <v>373</v>
      </c>
      <c r="Z6" s="251" t="s">
        <v>374</v>
      </c>
      <c r="AA6" s="251" t="s">
        <v>375</v>
      </c>
      <c r="AB6" s="251" t="s">
        <v>376</v>
      </c>
      <c r="AC6" s="251" t="s">
        <v>377</v>
      </c>
      <c r="AD6" s="251" t="s">
        <v>378</v>
      </c>
      <c r="AE6" s="251" t="s">
        <v>379</v>
      </c>
      <c r="AF6" s="251" t="s">
        <v>380</v>
      </c>
      <c r="AG6" s="252" t="s">
        <v>381</v>
      </c>
      <c r="AH6" s="252" t="s">
        <v>382</v>
      </c>
      <c r="AI6" s="252" t="s">
        <v>383</v>
      </c>
      <c r="AJ6" s="252" t="s">
        <v>384</v>
      </c>
      <c r="AK6" s="252" t="s">
        <v>385</v>
      </c>
      <c r="AL6" s="252" t="s">
        <v>386</v>
      </c>
      <c r="AM6" s="252" t="s">
        <v>387</v>
      </c>
      <c r="AN6" s="252" t="s">
        <v>388</v>
      </c>
      <c r="AO6" s="252" t="s">
        <v>389</v>
      </c>
      <c r="AP6" s="252" t="s">
        <v>390</v>
      </c>
      <c r="AQ6" s="252" t="s">
        <v>391</v>
      </c>
      <c r="AR6" s="252" t="s">
        <v>392</v>
      </c>
      <c r="AS6" s="252" t="s">
        <v>393</v>
      </c>
      <c r="AT6" s="252" t="s">
        <v>394</v>
      </c>
      <c r="AU6" s="252" t="s">
        <v>395</v>
      </c>
      <c r="AV6" s="252" t="s">
        <v>396</v>
      </c>
      <c r="AW6" s="252" t="s">
        <v>397</v>
      </c>
      <c r="AX6" s="252" t="s">
        <v>398</v>
      </c>
      <c r="AY6" s="252" t="s">
        <v>399</v>
      </c>
      <c r="AZ6" s="252" t="s">
        <v>400</v>
      </c>
      <c r="BA6" s="252" t="s">
        <v>401</v>
      </c>
      <c r="BB6" s="252" t="s">
        <v>402</v>
      </c>
      <c r="BC6" s="252" t="s">
        <v>403</v>
      </c>
      <c r="BD6" s="252" t="s">
        <v>404</v>
      </c>
    </row>
    <row r="7" spans="1:56" ht="66">
      <c r="A7" s="262" t="str">
        <f>+'RESUMEN DE PROYECTO'!C18</f>
        <v>7928-1-Realizar el 100% de asistencia técnica a las alcaldías locales y demás autoridades competentes en las acciones de recuperación de espacio público. espacio público.</v>
      </c>
      <c r="B7" s="284" t="s">
        <v>405</v>
      </c>
      <c r="C7" s="285">
        <v>1</v>
      </c>
      <c r="D7" s="286">
        <v>1954568000</v>
      </c>
      <c r="E7" s="284"/>
      <c r="F7" s="285">
        <v>0.41</v>
      </c>
      <c r="G7" s="286">
        <v>1497768000</v>
      </c>
      <c r="H7" s="258"/>
      <c r="I7" s="284"/>
      <c r="J7" s="284"/>
      <c r="K7" s="284"/>
      <c r="L7" s="284"/>
      <c r="M7" s="284"/>
      <c r="N7" s="284"/>
      <c r="O7" s="284"/>
      <c r="P7" s="284"/>
      <c r="Q7" s="284"/>
      <c r="R7" s="284"/>
      <c r="S7" s="284"/>
      <c r="T7" s="284"/>
      <c r="U7" s="284"/>
      <c r="V7" s="284"/>
      <c r="W7" s="284"/>
      <c r="X7" s="284"/>
      <c r="Y7" s="284"/>
      <c r="Z7" s="284"/>
      <c r="AA7" s="284"/>
      <c r="AB7" s="284"/>
      <c r="AC7" s="284"/>
      <c r="AD7" s="289">
        <f>+I7+L7+O7+R7+U7+X7+AA7</f>
        <v>0</v>
      </c>
      <c r="AE7" s="289">
        <f t="shared" ref="AE7:AF11" si="0">+J7+M7+P7+S7+V7+Y7+AB7</f>
        <v>0</v>
      </c>
      <c r="AF7" s="289">
        <f t="shared" si="0"/>
        <v>0</v>
      </c>
      <c r="AG7" s="284"/>
      <c r="AH7" s="284"/>
      <c r="AI7" s="284"/>
      <c r="AJ7" s="284"/>
      <c r="AK7" s="284"/>
      <c r="AL7" s="284"/>
      <c r="AM7" s="284"/>
      <c r="AN7" s="284"/>
      <c r="AO7" s="284"/>
      <c r="AP7" s="284"/>
      <c r="AQ7" s="284"/>
      <c r="AR7" s="284"/>
      <c r="AS7" s="284"/>
      <c r="AT7" s="284"/>
      <c r="AU7" s="284"/>
      <c r="AV7" s="284"/>
      <c r="AW7" s="284"/>
      <c r="AX7" s="284"/>
      <c r="AY7" s="284"/>
      <c r="AZ7" s="284"/>
      <c r="BA7" s="284"/>
      <c r="BB7" s="289">
        <f>+AG7+AJ7+AM7+AP7+AS7+AV7+AY7</f>
        <v>0</v>
      </c>
      <c r="BC7" s="289">
        <f t="shared" ref="BC7:BD11" si="1">+AH7+AK7+AN7+AQ7+AT7+AW7+AZ7</f>
        <v>0</v>
      </c>
      <c r="BD7" s="289">
        <f t="shared" si="1"/>
        <v>0</v>
      </c>
    </row>
    <row r="8" spans="1:56" ht="49.5">
      <c r="A8" s="262" t="str">
        <f>+'RESUMEN DE PROYECTO'!C22</f>
        <v>7928-2 - Intervenir 134.000 m2 de bienes de uso público y fiscales a cargo del DADEP con acciones de administración y mantenimiento.</v>
      </c>
      <c r="B8" s="284"/>
      <c r="C8" s="284"/>
      <c r="D8" s="286"/>
      <c r="E8" s="284"/>
      <c r="F8" s="284"/>
      <c r="G8" s="286"/>
      <c r="H8" s="258"/>
      <c r="I8" s="284"/>
      <c r="J8" s="284"/>
      <c r="K8" s="284"/>
      <c r="L8" s="284"/>
      <c r="M8" s="284"/>
      <c r="N8" s="284"/>
      <c r="O8" s="284"/>
      <c r="P8" s="284"/>
      <c r="Q8" s="284"/>
      <c r="R8" s="284"/>
      <c r="S8" s="284"/>
      <c r="T8" s="284"/>
      <c r="U8" s="284"/>
      <c r="V8" s="284"/>
      <c r="W8" s="284"/>
      <c r="X8" s="284"/>
      <c r="Y8" s="284"/>
      <c r="Z8" s="284"/>
      <c r="AA8" s="284"/>
      <c r="AB8" s="284"/>
      <c r="AC8" s="284"/>
      <c r="AD8" s="289">
        <f t="shared" ref="AD8:AD11" si="2">+I8+L8+O8+R8+U8+X8+AA8</f>
        <v>0</v>
      </c>
      <c r="AE8" s="289">
        <f t="shared" si="0"/>
        <v>0</v>
      </c>
      <c r="AF8" s="289">
        <f t="shared" si="0"/>
        <v>0</v>
      </c>
      <c r="AG8" s="284"/>
      <c r="AH8" s="284"/>
      <c r="AI8" s="284"/>
      <c r="AJ8" s="284"/>
      <c r="AK8" s="284"/>
      <c r="AL8" s="284"/>
      <c r="AM8" s="284"/>
      <c r="AN8" s="284"/>
      <c r="AO8" s="284"/>
      <c r="AP8" s="284"/>
      <c r="AQ8" s="284"/>
      <c r="AR8" s="284"/>
      <c r="AS8" s="284"/>
      <c r="AT8" s="284"/>
      <c r="AU8" s="284"/>
      <c r="AV8" s="284"/>
      <c r="AW8" s="284"/>
      <c r="AX8" s="284"/>
      <c r="AY8" s="284"/>
      <c r="AZ8" s="284"/>
      <c r="BA8" s="284"/>
      <c r="BB8" s="289">
        <f t="shared" ref="BB8:BB11" si="3">+AG8+AJ8+AM8+AP8+AS8+AV8+AY8</f>
        <v>0</v>
      </c>
      <c r="BC8" s="289">
        <f t="shared" si="1"/>
        <v>0</v>
      </c>
      <c r="BD8" s="289">
        <f t="shared" si="1"/>
        <v>0</v>
      </c>
    </row>
    <row r="9" spans="1:56" ht="82.5">
      <c r="A9" s="262" t="str">
        <f>+'RESUMEN DE PROYECTO'!C26</f>
        <v>7928-3 - Adoptar 43 instrumentos de aprovechamiento del espacio público por parte de comunidades organizadas, asociaciones y ciudadanos en general, para el promover el uso del espacio público. público.</v>
      </c>
      <c r="B9" s="284"/>
      <c r="C9" s="284"/>
      <c r="D9" s="286"/>
      <c r="E9" s="284"/>
      <c r="F9" s="284"/>
      <c r="G9" s="286"/>
      <c r="H9" s="258"/>
      <c r="I9" s="284"/>
      <c r="J9" s="284"/>
      <c r="K9" s="284"/>
      <c r="L9" s="284"/>
      <c r="M9" s="284"/>
      <c r="N9" s="284"/>
      <c r="O9" s="284"/>
      <c r="P9" s="284"/>
      <c r="Q9" s="284"/>
      <c r="R9" s="284"/>
      <c r="S9" s="284"/>
      <c r="T9" s="284"/>
      <c r="U9" s="284"/>
      <c r="V9" s="284"/>
      <c r="W9" s="284"/>
      <c r="X9" s="284"/>
      <c r="Y9" s="284"/>
      <c r="Z9" s="284"/>
      <c r="AA9" s="284"/>
      <c r="AB9" s="284"/>
      <c r="AC9" s="284"/>
      <c r="AD9" s="289">
        <f t="shared" si="2"/>
        <v>0</v>
      </c>
      <c r="AE9" s="289">
        <f t="shared" si="0"/>
        <v>0</v>
      </c>
      <c r="AF9" s="289">
        <f t="shared" si="0"/>
        <v>0</v>
      </c>
      <c r="AG9" s="284"/>
      <c r="AH9" s="284"/>
      <c r="AI9" s="284"/>
      <c r="AJ9" s="284"/>
      <c r="AK9" s="284"/>
      <c r="AL9" s="284"/>
      <c r="AM9" s="284"/>
      <c r="AN9" s="284"/>
      <c r="AO9" s="284"/>
      <c r="AP9" s="284"/>
      <c r="AQ9" s="284"/>
      <c r="AR9" s="284"/>
      <c r="AS9" s="284"/>
      <c r="AT9" s="284"/>
      <c r="AU9" s="284"/>
      <c r="AV9" s="284"/>
      <c r="AW9" s="284"/>
      <c r="AX9" s="284"/>
      <c r="AY9" s="284"/>
      <c r="AZ9" s="284"/>
      <c r="BA9" s="284"/>
      <c r="BB9" s="289">
        <f t="shared" si="3"/>
        <v>0</v>
      </c>
      <c r="BC9" s="289">
        <f t="shared" si="1"/>
        <v>0</v>
      </c>
      <c r="BD9" s="289">
        <f t="shared" si="1"/>
        <v>0</v>
      </c>
    </row>
    <row r="10" spans="1:56" ht="66">
      <c r="A10" s="262" t="str">
        <f>+'RESUMEN DE PROYECTO'!C30</f>
        <v>7928-4 - Realizar 20 ejercicios demostrativos de apropiación de predios públicos por medio de procesos formativos y acciones concretas en sitios críticos</v>
      </c>
      <c r="B10" s="284"/>
      <c r="C10" s="284"/>
      <c r="D10" s="286"/>
      <c r="E10" s="284"/>
      <c r="F10" s="284"/>
      <c r="G10" s="286"/>
      <c r="H10" s="258"/>
      <c r="I10" s="284"/>
      <c r="J10" s="284"/>
      <c r="K10" s="284"/>
      <c r="L10" s="284"/>
      <c r="M10" s="284"/>
      <c r="N10" s="284"/>
      <c r="O10" s="284"/>
      <c r="P10" s="284"/>
      <c r="Q10" s="284"/>
      <c r="R10" s="284"/>
      <c r="S10" s="284"/>
      <c r="T10" s="284"/>
      <c r="U10" s="284"/>
      <c r="V10" s="284"/>
      <c r="W10" s="284"/>
      <c r="X10" s="284"/>
      <c r="Y10" s="284"/>
      <c r="Z10" s="284"/>
      <c r="AA10" s="284"/>
      <c r="AB10" s="284"/>
      <c r="AC10" s="284"/>
      <c r="AD10" s="289">
        <f t="shared" si="2"/>
        <v>0</v>
      </c>
      <c r="AE10" s="289">
        <f t="shared" si="0"/>
        <v>0</v>
      </c>
      <c r="AF10" s="289">
        <f t="shared" si="0"/>
        <v>0</v>
      </c>
      <c r="AG10" s="284"/>
      <c r="AH10" s="284"/>
      <c r="AI10" s="284"/>
      <c r="AJ10" s="284"/>
      <c r="AK10" s="284"/>
      <c r="AL10" s="284"/>
      <c r="AM10" s="284"/>
      <c r="AN10" s="284"/>
      <c r="AO10" s="284"/>
      <c r="AP10" s="284"/>
      <c r="AQ10" s="284"/>
      <c r="AR10" s="284"/>
      <c r="AS10" s="284"/>
      <c r="AT10" s="284"/>
      <c r="AU10" s="284"/>
      <c r="AV10" s="284"/>
      <c r="AW10" s="284"/>
      <c r="AX10" s="284"/>
      <c r="AY10" s="284"/>
      <c r="AZ10" s="284"/>
      <c r="BA10" s="284"/>
      <c r="BB10" s="289">
        <f t="shared" si="3"/>
        <v>0</v>
      </c>
      <c r="BC10" s="289">
        <f t="shared" si="1"/>
        <v>0</v>
      </c>
      <c r="BD10" s="289">
        <f t="shared" si="1"/>
        <v>0</v>
      </c>
    </row>
    <row r="11" spans="1:56" ht="49.5">
      <c r="A11" s="262" t="str">
        <f>+'RESUMEN DE PROYECTO'!C34</f>
        <v>7928-5 - Ofertar 35 bienes fiscales del Distrito Capital del sector central para la enajenación a título oneroso</v>
      </c>
      <c r="B11" s="284"/>
      <c r="C11" s="284"/>
      <c r="D11" s="286"/>
      <c r="E11" s="284"/>
      <c r="F11" s="284"/>
      <c r="G11" s="286"/>
      <c r="H11" s="258"/>
      <c r="I11" s="284"/>
      <c r="J11" s="284"/>
      <c r="K11" s="284"/>
      <c r="L11" s="284"/>
      <c r="M11" s="284"/>
      <c r="N11" s="284"/>
      <c r="O11" s="284"/>
      <c r="P11" s="284"/>
      <c r="Q11" s="284"/>
      <c r="R11" s="284"/>
      <c r="S11" s="284"/>
      <c r="T11" s="284"/>
      <c r="U11" s="284"/>
      <c r="V11" s="284"/>
      <c r="W11" s="284"/>
      <c r="X11" s="284"/>
      <c r="Y11" s="284"/>
      <c r="Z11" s="284"/>
      <c r="AA11" s="284"/>
      <c r="AB11" s="284"/>
      <c r="AC11" s="284"/>
      <c r="AD11" s="289">
        <f t="shared" si="2"/>
        <v>0</v>
      </c>
      <c r="AE11" s="289">
        <f t="shared" si="0"/>
        <v>0</v>
      </c>
      <c r="AF11" s="289">
        <f t="shared" si="0"/>
        <v>0</v>
      </c>
      <c r="AG11" s="284"/>
      <c r="AH11" s="284"/>
      <c r="AI11" s="284"/>
      <c r="AJ11" s="284"/>
      <c r="AK11" s="284"/>
      <c r="AL11" s="284"/>
      <c r="AM11" s="284"/>
      <c r="AN11" s="284"/>
      <c r="AO11" s="284"/>
      <c r="AP11" s="284"/>
      <c r="AQ11" s="284"/>
      <c r="AR11" s="284"/>
      <c r="AS11" s="284"/>
      <c r="AT11" s="284"/>
      <c r="AU11" s="284"/>
      <c r="AV11" s="284"/>
      <c r="AW11" s="284"/>
      <c r="AX11" s="284"/>
      <c r="AY11" s="284"/>
      <c r="AZ11" s="284"/>
      <c r="BA11" s="284"/>
      <c r="BB11" s="289">
        <f t="shared" si="3"/>
        <v>0</v>
      </c>
      <c r="BC11" s="289">
        <f t="shared" si="1"/>
        <v>0</v>
      </c>
      <c r="BD11" s="289">
        <f t="shared" si="1"/>
        <v>0</v>
      </c>
    </row>
    <row r="12" spans="1:56" ht="21.6" customHeight="1">
      <c r="A12" s="522" t="s">
        <v>406</v>
      </c>
      <c r="B12" s="523"/>
      <c r="C12" s="524"/>
      <c r="D12" s="287">
        <f>SUM(D7:D11)</f>
        <v>1954568000</v>
      </c>
      <c r="E12" s="288">
        <f>SUM(E7:E11)</f>
        <v>0</v>
      </c>
      <c r="F12" s="288"/>
      <c r="G12" s="287">
        <f>SUM(G7:G11)</f>
        <v>1497768000</v>
      </c>
      <c r="H12" s="259"/>
      <c r="I12" s="288">
        <f t="shared" ref="I12:BD12" si="4">SUM(I7:I11)</f>
        <v>0</v>
      </c>
      <c r="J12" s="288">
        <f t="shared" si="4"/>
        <v>0</v>
      </c>
      <c r="K12" s="288">
        <f t="shared" si="4"/>
        <v>0</v>
      </c>
      <c r="L12" s="288">
        <f t="shared" si="4"/>
        <v>0</v>
      </c>
      <c r="M12" s="288">
        <f t="shared" si="4"/>
        <v>0</v>
      </c>
      <c r="N12" s="288">
        <f t="shared" si="4"/>
        <v>0</v>
      </c>
      <c r="O12" s="288">
        <f t="shared" si="4"/>
        <v>0</v>
      </c>
      <c r="P12" s="288">
        <f t="shared" si="4"/>
        <v>0</v>
      </c>
      <c r="Q12" s="288">
        <f t="shared" si="4"/>
        <v>0</v>
      </c>
      <c r="R12" s="288">
        <f t="shared" si="4"/>
        <v>0</v>
      </c>
      <c r="S12" s="288">
        <f t="shared" si="4"/>
        <v>0</v>
      </c>
      <c r="T12" s="288">
        <f t="shared" si="4"/>
        <v>0</v>
      </c>
      <c r="U12" s="288">
        <f t="shared" si="4"/>
        <v>0</v>
      </c>
      <c r="V12" s="288">
        <f t="shared" si="4"/>
        <v>0</v>
      </c>
      <c r="W12" s="288">
        <f t="shared" si="4"/>
        <v>0</v>
      </c>
      <c r="X12" s="288">
        <f t="shared" si="4"/>
        <v>0</v>
      </c>
      <c r="Y12" s="288">
        <f t="shared" si="4"/>
        <v>0</v>
      </c>
      <c r="Z12" s="288">
        <f t="shared" si="4"/>
        <v>0</v>
      </c>
      <c r="AA12" s="288">
        <f t="shared" si="4"/>
        <v>0</v>
      </c>
      <c r="AB12" s="288">
        <f t="shared" si="4"/>
        <v>0</v>
      </c>
      <c r="AC12" s="288">
        <f t="shared" si="4"/>
        <v>0</v>
      </c>
      <c r="AD12" s="288">
        <f t="shared" si="4"/>
        <v>0</v>
      </c>
      <c r="AE12" s="288">
        <f t="shared" si="4"/>
        <v>0</v>
      </c>
      <c r="AF12" s="288">
        <f t="shared" si="4"/>
        <v>0</v>
      </c>
      <c r="AG12" s="288">
        <f t="shared" si="4"/>
        <v>0</v>
      </c>
      <c r="AH12" s="288">
        <f t="shared" si="4"/>
        <v>0</v>
      </c>
      <c r="AI12" s="288">
        <f t="shared" si="4"/>
        <v>0</v>
      </c>
      <c r="AJ12" s="288">
        <f t="shared" si="4"/>
        <v>0</v>
      </c>
      <c r="AK12" s="288">
        <f t="shared" si="4"/>
        <v>0</v>
      </c>
      <c r="AL12" s="288">
        <f t="shared" si="4"/>
        <v>0</v>
      </c>
      <c r="AM12" s="288">
        <f t="shared" si="4"/>
        <v>0</v>
      </c>
      <c r="AN12" s="288">
        <f t="shared" si="4"/>
        <v>0</v>
      </c>
      <c r="AO12" s="288">
        <f t="shared" si="4"/>
        <v>0</v>
      </c>
      <c r="AP12" s="288">
        <f t="shared" si="4"/>
        <v>0</v>
      </c>
      <c r="AQ12" s="288">
        <f t="shared" si="4"/>
        <v>0</v>
      </c>
      <c r="AR12" s="288">
        <f t="shared" si="4"/>
        <v>0</v>
      </c>
      <c r="AS12" s="288">
        <f t="shared" si="4"/>
        <v>0</v>
      </c>
      <c r="AT12" s="288">
        <f t="shared" si="4"/>
        <v>0</v>
      </c>
      <c r="AU12" s="288">
        <f t="shared" si="4"/>
        <v>0</v>
      </c>
      <c r="AV12" s="288">
        <f t="shared" si="4"/>
        <v>0</v>
      </c>
      <c r="AW12" s="288">
        <f t="shared" si="4"/>
        <v>0</v>
      </c>
      <c r="AX12" s="288">
        <f t="shared" si="4"/>
        <v>0</v>
      </c>
      <c r="AY12" s="288">
        <f t="shared" si="4"/>
        <v>0</v>
      </c>
      <c r="AZ12" s="288">
        <f t="shared" si="4"/>
        <v>0</v>
      </c>
      <c r="BA12" s="288">
        <f t="shared" si="4"/>
        <v>0</v>
      </c>
      <c r="BB12" s="288">
        <f t="shared" si="4"/>
        <v>0</v>
      </c>
      <c r="BC12" s="288">
        <f t="shared" si="4"/>
        <v>0</v>
      </c>
      <c r="BD12" s="288">
        <f t="shared" si="4"/>
        <v>0</v>
      </c>
    </row>
    <row r="15" spans="1:56">
      <c r="A15" s="520" t="s">
        <v>407</v>
      </c>
      <c r="B15" s="521"/>
      <c r="C15" s="521"/>
      <c r="D15" s="521"/>
      <c r="E15" s="521"/>
      <c r="F15" s="521"/>
      <c r="G15" s="521"/>
      <c r="H15" s="521"/>
    </row>
    <row r="16" spans="1:56">
      <c r="A16" s="521"/>
      <c r="B16" s="521"/>
      <c r="C16" s="521"/>
      <c r="D16" s="521"/>
      <c r="E16" s="521"/>
      <c r="F16" s="521"/>
      <c r="G16" s="521"/>
      <c r="H16" s="521"/>
    </row>
    <row r="17" spans="1:56">
      <c r="A17" s="521"/>
      <c r="B17" s="521"/>
      <c r="C17" s="521"/>
      <c r="D17" s="521"/>
      <c r="E17" s="521"/>
      <c r="F17" s="521"/>
      <c r="G17" s="521"/>
      <c r="H17" s="521"/>
      <c r="BD17" s="249" t="s">
        <v>154</v>
      </c>
    </row>
    <row r="18" spans="1:56">
      <c r="A18" s="521"/>
      <c r="B18" s="521"/>
      <c r="C18" s="521"/>
      <c r="D18" s="521"/>
      <c r="E18" s="521"/>
      <c r="F18" s="521"/>
      <c r="G18" s="521"/>
      <c r="H18" s="521"/>
    </row>
    <row r="19" spans="1:56">
      <c r="A19" s="521"/>
      <c r="B19" s="521"/>
      <c r="C19" s="521"/>
      <c r="D19" s="521"/>
      <c r="E19" s="521"/>
      <c r="F19" s="521"/>
      <c r="G19" s="521"/>
      <c r="H19" s="521"/>
    </row>
    <row r="20" spans="1:56">
      <c r="A20" s="521"/>
      <c r="B20" s="521"/>
      <c r="C20" s="521"/>
      <c r="D20" s="521"/>
      <c r="E20" s="521"/>
      <c r="F20" s="521"/>
      <c r="G20" s="521"/>
      <c r="H20" s="521"/>
    </row>
    <row r="21" spans="1:56">
      <c r="A21" s="521"/>
      <c r="B21" s="521"/>
      <c r="C21" s="521"/>
      <c r="D21" s="521"/>
      <c r="E21" s="521"/>
      <c r="F21" s="521"/>
      <c r="G21" s="521"/>
      <c r="H21" s="521"/>
    </row>
    <row r="22" spans="1:56">
      <c r="A22" s="521"/>
      <c r="B22" s="521"/>
      <c r="C22" s="521"/>
      <c r="D22" s="521"/>
      <c r="E22" s="521"/>
      <c r="F22" s="521"/>
      <c r="G22" s="521"/>
      <c r="H22" s="521"/>
    </row>
    <row r="23" spans="1:56">
      <c r="A23" s="521"/>
      <c r="B23" s="521"/>
      <c r="C23" s="521"/>
      <c r="D23" s="521"/>
      <c r="E23" s="521"/>
      <c r="F23" s="521"/>
      <c r="G23" s="521"/>
      <c r="H23" s="521"/>
    </row>
    <row r="24" spans="1:56">
      <c r="A24" s="521"/>
      <c r="B24" s="521"/>
      <c r="C24" s="521"/>
      <c r="D24" s="521"/>
      <c r="E24" s="521"/>
      <c r="F24" s="521"/>
      <c r="G24" s="521"/>
      <c r="H24" s="521"/>
    </row>
    <row r="25" spans="1:56">
      <c r="A25" s="521"/>
      <c r="B25" s="521"/>
      <c r="C25" s="521"/>
      <c r="D25" s="521"/>
      <c r="E25" s="521"/>
      <c r="F25" s="521"/>
      <c r="G25" s="521"/>
      <c r="H25" s="521"/>
    </row>
    <row r="26" spans="1:56">
      <c r="A26" s="521"/>
      <c r="B26" s="521"/>
      <c r="C26" s="521"/>
      <c r="D26" s="521"/>
      <c r="E26" s="521"/>
      <c r="F26" s="521"/>
      <c r="G26" s="521"/>
      <c r="H26" s="521"/>
    </row>
    <row r="27" spans="1:56">
      <c r="A27" s="521"/>
      <c r="B27" s="521"/>
      <c r="C27" s="521"/>
      <c r="D27" s="521"/>
      <c r="E27" s="521"/>
      <c r="F27" s="521"/>
      <c r="G27" s="521"/>
      <c r="H27" s="521"/>
    </row>
    <row r="28" spans="1:56">
      <c r="A28" s="521"/>
      <c r="B28" s="521"/>
      <c r="C28" s="521"/>
      <c r="D28" s="521"/>
      <c r="E28" s="521"/>
      <c r="F28" s="521"/>
      <c r="G28" s="521"/>
      <c r="H28" s="521"/>
    </row>
    <row r="29" spans="1:56">
      <c r="A29" s="521"/>
      <c r="B29" s="521"/>
      <c r="C29" s="521"/>
      <c r="D29" s="521"/>
      <c r="E29" s="521"/>
      <c r="F29" s="521"/>
      <c r="G29" s="521"/>
      <c r="H29" s="521"/>
    </row>
    <row r="30" spans="1:56">
      <c r="A30" s="521"/>
      <c r="B30" s="521"/>
      <c r="C30" s="521"/>
      <c r="D30" s="521"/>
      <c r="E30" s="521"/>
      <c r="F30" s="521"/>
      <c r="G30" s="521"/>
      <c r="H30" s="521"/>
    </row>
    <row r="31" spans="1:56">
      <c r="A31" s="521"/>
      <c r="B31" s="521"/>
      <c r="C31" s="521"/>
      <c r="D31" s="521"/>
      <c r="E31" s="521"/>
      <c r="F31" s="521"/>
      <c r="G31" s="521"/>
      <c r="H31" s="521"/>
    </row>
    <row r="32" spans="1:56">
      <c r="A32" s="521"/>
      <c r="B32" s="521"/>
      <c r="C32" s="521"/>
      <c r="D32" s="521"/>
      <c r="E32" s="521"/>
      <c r="F32" s="521"/>
      <c r="G32" s="521"/>
      <c r="H32" s="521"/>
    </row>
    <row r="33" spans="1:8">
      <c r="A33" s="521"/>
      <c r="B33" s="521"/>
      <c r="C33" s="521"/>
      <c r="D33" s="521"/>
      <c r="E33" s="521"/>
      <c r="F33" s="521"/>
      <c r="G33" s="521"/>
      <c r="H33" s="521"/>
    </row>
    <row r="34" spans="1:8">
      <c r="A34" s="521"/>
      <c r="B34" s="521"/>
      <c r="C34" s="521"/>
      <c r="D34" s="521"/>
      <c r="E34" s="521"/>
      <c r="F34" s="521"/>
      <c r="G34" s="521"/>
      <c r="H34" s="521"/>
    </row>
    <row r="35" spans="1:8">
      <c r="A35" s="521"/>
      <c r="B35" s="521"/>
      <c r="C35" s="521"/>
      <c r="D35" s="521"/>
      <c r="E35" s="521"/>
      <c r="F35" s="521"/>
      <c r="G35" s="521"/>
      <c r="H35" s="521"/>
    </row>
    <row r="36" spans="1:8">
      <c r="A36" s="521"/>
      <c r="B36" s="521"/>
      <c r="C36" s="521"/>
      <c r="D36" s="521"/>
      <c r="E36" s="521"/>
      <c r="F36" s="521"/>
      <c r="G36" s="521"/>
      <c r="H36" s="521"/>
    </row>
    <row r="37" spans="1:8">
      <c r="A37" s="521"/>
      <c r="B37" s="521"/>
      <c r="C37" s="521"/>
      <c r="D37" s="521"/>
      <c r="E37" s="521"/>
      <c r="F37" s="521"/>
      <c r="G37" s="521"/>
      <c r="H37" s="521"/>
    </row>
    <row r="38" spans="1:8">
      <c r="A38" s="521"/>
      <c r="B38" s="521"/>
      <c r="C38" s="521"/>
      <c r="D38" s="521"/>
      <c r="E38" s="521"/>
      <c r="F38" s="521"/>
      <c r="G38" s="521"/>
      <c r="H38" s="521"/>
    </row>
    <row r="39" spans="1:8">
      <c r="A39" s="521"/>
      <c r="B39" s="521"/>
      <c r="C39" s="521"/>
      <c r="D39" s="521"/>
      <c r="E39" s="521"/>
      <c r="F39" s="521"/>
      <c r="G39" s="521"/>
      <c r="H39" s="521"/>
    </row>
    <row r="40" spans="1:8">
      <c r="A40" s="521"/>
      <c r="B40" s="521"/>
      <c r="C40" s="521"/>
      <c r="D40" s="521"/>
      <c r="E40" s="521"/>
      <c r="F40" s="521"/>
      <c r="G40" s="521"/>
      <c r="H40" s="521"/>
    </row>
  </sheetData>
  <sheetProtection algorithmName="SHA-512" hashValue="K155R4X0f/tq1V2TX6SznnL4sKXikFY+1VdXwWxS/HljB24P1xgkQ6wgLSTXsK8d1n3p3xknPmbYrUNTOr0tYg==" saltValue="B0F9wQwJC7oiWaudIgCPMg==" spinCount="100000" sheet="1" formatCells="0" formatColumns="0" formatRows="0" insertRows="0" insertHyperlinks="0" deleteRows="0" sort="0" autoFilter="0" pivotTables="0"/>
  <mergeCells count="23">
    <mergeCell ref="A15:H40"/>
    <mergeCell ref="AP5:AR5"/>
    <mergeCell ref="AS5:AU5"/>
    <mergeCell ref="AV5:AX5"/>
    <mergeCell ref="AY5:BA5"/>
    <mergeCell ref="A12:C12"/>
    <mergeCell ref="X5:Z5"/>
    <mergeCell ref="AA5:AC5"/>
    <mergeCell ref="AD5:AF5"/>
    <mergeCell ref="AG5:AI5"/>
    <mergeCell ref="A2:B3"/>
    <mergeCell ref="I4:AF4"/>
    <mergeCell ref="AG4:BD4"/>
    <mergeCell ref="C5:E5"/>
    <mergeCell ref="F5:H5"/>
    <mergeCell ref="I5:K5"/>
    <mergeCell ref="L5:N5"/>
    <mergeCell ref="O5:Q5"/>
    <mergeCell ref="R5:T5"/>
    <mergeCell ref="U5:W5"/>
    <mergeCell ref="BB5:BD5"/>
    <mergeCell ref="AJ5:AL5"/>
    <mergeCell ref="AM5:AO5"/>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536B236-E7A0-463A-BAD2-D88A8909A873}">
          <x14:formula1>
            <xm:f>Hoja3!$D$4:$D$24</xm:f>
          </x14:formula1>
          <xm:sqref>B7:B11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D72EA-4FF0-412F-88D3-A4B62FDE8D11}">
  <dimension ref="D3:D24"/>
  <sheetViews>
    <sheetView zoomScale="80" zoomScaleNormal="80" workbookViewId="0">
      <selection activeCell="D3" sqref="D3:D24"/>
    </sheetView>
  </sheetViews>
  <sheetFormatPr defaultColWidth="11" defaultRowHeight="16.5"/>
  <sheetData>
    <row r="3" spans="4:4">
      <c r="D3" t="s">
        <v>408</v>
      </c>
    </row>
    <row r="4" spans="4:4">
      <c r="D4" s="260" t="s">
        <v>409</v>
      </c>
    </row>
    <row r="5" spans="4:4">
      <c r="D5" s="260" t="s">
        <v>410</v>
      </c>
    </row>
    <row r="6" spans="4:4">
      <c r="D6" s="260" t="s">
        <v>411</v>
      </c>
    </row>
    <row r="7" spans="4:4">
      <c r="D7" s="260" t="s">
        <v>412</v>
      </c>
    </row>
    <row r="8" spans="4:4">
      <c r="D8" s="260" t="s">
        <v>413</v>
      </c>
    </row>
    <row r="9" spans="4:4">
      <c r="D9" s="260" t="s">
        <v>414</v>
      </c>
    </row>
    <row r="10" spans="4:4">
      <c r="D10" s="260" t="s">
        <v>415</v>
      </c>
    </row>
    <row r="11" spans="4:4">
      <c r="D11" s="260" t="s">
        <v>416</v>
      </c>
    </row>
    <row r="12" spans="4:4">
      <c r="D12" s="260" t="s">
        <v>417</v>
      </c>
    </row>
    <row r="13" spans="4:4">
      <c r="D13" s="260" t="s">
        <v>418</v>
      </c>
    </row>
    <row r="14" spans="4:4">
      <c r="D14" s="260" t="s">
        <v>419</v>
      </c>
    </row>
    <row r="15" spans="4:4">
      <c r="D15" s="260" t="s">
        <v>420</v>
      </c>
    </row>
    <row r="16" spans="4:4">
      <c r="D16" s="260" t="s">
        <v>421</v>
      </c>
    </row>
    <row r="17" spans="4:4">
      <c r="D17" s="261" t="s">
        <v>422</v>
      </c>
    </row>
    <row r="18" spans="4:4">
      <c r="D18" s="261" t="s">
        <v>423</v>
      </c>
    </row>
    <row r="19" spans="4:4">
      <c r="D19" s="260" t="s">
        <v>424</v>
      </c>
    </row>
    <row r="20" spans="4:4">
      <c r="D20" s="260" t="s">
        <v>425</v>
      </c>
    </row>
    <row r="21" spans="4:4">
      <c r="D21" s="260" t="s">
        <v>426</v>
      </c>
    </row>
    <row r="22" spans="4:4">
      <c r="D22" s="260" t="s">
        <v>427</v>
      </c>
    </row>
    <row r="23" spans="4:4">
      <c r="D23" s="260" t="s">
        <v>428</v>
      </c>
    </row>
    <row r="24" spans="4:4">
      <c r="D24" s="260" t="s">
        <v>405</v>
      </c>
    </row>
  </sheetData>
  <sheetProtection algorithmName="SHA-512" hashValue="X8S39oMYyjT9a+RBmnH1kfkmmt4iHU9tkiWEwt2bqO56luxkgaUuoLPRBdeC0P7Xqp5zh0hyTOhFuDDQbzvQXg==" saltValue="R7YveRS8J1laL7S/J6Cfeg==" spinCount="100000"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63"/>
  <sheetViews>
    <sheetView topLeftCell="A10" workbookViewId="0">
      <selection activeCell="C26" sqref="C26"/>
    </sheetView>
  </sheetViews>
  <sheetFormatPr defaultColWidth="11" defaultRowHeight="15"/>
  <cols>
    <col min="1" max="1" width="25.375" style="2" customWidth="1"/>
    <col min="2" max="16384" width="11" style="2"/>
  </cols>
  <sheetData>
    <row r="1" spans="1:1">
      <c r="A1" s="2" t="s">
        <v>429</v>
      </c>
    </row>
    <row r="2" spans="1:1">
      <c r="A2" s="2" t="s">
        <v>430</v>
      </c>
    </row>
    <row r="3" spans="1:1">
      <c r="A3" s="2" t="s">
        <v>431</v>
      </c>
    </row>
    <row r="4" spans="1:1">
      <c r="A4" s="2" t="s">
        <v>432</v>
      </c>
    </row>
    <row r="5" spans="1:1">
      <c r="A5" s="2" t="s">
        <v>433</v>
      </c>
    </row>
    <row r="6" spans="1:1">
      <c r="A6" s="2" t="s">
        <v>434</v>
      </c>
    </row>
    <row r="8" spans="1:1">
      <c r="A8" s="2" t="s">
        <v>435</v>
      </c>
    </row>
    <row r="9" spans="1:1">
      <c r="A9" s="2" t="s">
        <v>436</v>
      </c>
    </row>
    <row r="10" spans="1:1">
      <c r="A10" s="2" t="s">
        <v>437</v>
      </c>
    </row>
    <row r="12" spans="1:1">
      <c r="A12" s="2" t="s">
        <v>438</v>
      </c>
    </row>
    <row r="13" spans="1:1">
      <c r="A13" s="2" t="s">
        <v>439</v>
      </c>
    </row>
    <row r="14" spans="1:1">
      <c r="A14" s="2" t="s">
        <v>440</v>
      </c>
    </row>
    <row r="16" spans="1:1">
      <c r="A16" s="2" t="s">
        <v>17</v>
      </c>
    </row>
    <row r="17" spans="1:1">
      <c r="A17" s="2" t="s">
        <v>441</v>
      </c>
    </row>
    <row r="18" spans="1:1">
      <c r="A18" s="2" t="s">
        <v>442</v>
      </c>
    </row>
    <row r="20" spans="1:1">
      <c r="A20" s="2" t="s">
        <v>443</v>
      </c>
    </row>
    <row r="21" spans="1:1">
      <c r="A21" s="3" t="s">
        <v>444</v>
      </c>
    </row>
    <row r="22" spans="1:1">
      <c r="A22" s="2" t="s">
        <v>445</v>
      </c>
    </row>
    <row r="23" spans="1:1">
      <c r="A23" s="2" t="s">
        <v>446</v>
      </c>
    </row>
    <row r="24" spans="1:1">
      <c r="A24" s="2" t="s">
        <v>447</v>
      </c>
    </row>
    <row r="25" spans="1:1">
      <c r="A25" s="2" t="s">
        <v>448</v>
      </c>
    </row>
    <row r="26" spans="1:1">
      <c r="A26" s="2" t="s">
        <v>449</v>
      </c>
    </row>
    <row r="27" spans="1:1">
      <c r="A27" s="2" t="s">
        <v>450</v>
      </c>
    </row>
    <row r="28" spans="1:1">
      <c r="A28" s="2" t="s">
        <v>451</v>
      </c>
    </row>
    <row r="29" spans="1:1">
      <c r="A29" s="2" t="s">
        <v>452</v>
      </c>
    </row>
    <row r="31" spans="1:1">
      <c r="A31" s="2" t="s">
        <v>453</v>
      </c>
    </row>
    <row r="32" spans="1:1">
      <c r="A32" s="2" t="s">
        <v>50</v>
      </c>
    </row>
    <row r="33" spans="1:1">
      <c r="A33" s="2" t="s">
        <v>48</v>
      </c>
    </row>
    <row r="34" spans="1:1">
      <c r="A34" s="2" t="s">
        <v>454</v>
      </c>
    </row>
    <row r="35" spans="1:1">
      <c r="A35" s="2" t="s">
        <v>455</v>
      </c>
    </row>
    <row r="37" spans="1:1">
      <c r="A37" s="2" t="s">
        <v>23</v>
      </c>
    </row>
    <row r="38" spans="1:1">
      <c r="A38" s="2" t="s">
        <v>456</v>
      </c>
    </row>
    <row r="39" spans="1:1">
      <c r="A39" s="2" t="s">
        <v>457</v>
      </c>
    </row>
    <row r="40" spans="1:1">
      <c r="A40" s="2" t="s">
        <v>458</v>
      </c>
    </row>
    <row r="41" spans="1:1">
      <c r="A41" s="2" t="s">
        <v>459</v>
      </c>
    </row>
    <row r="42" spans="1:1">
      <c r="A42" s="2" t="s">
        <v>460</v>
      </c>
    </row>
    <row r="43" spans="1:1">
      <c r="A43" s="2" t="s">
        <v>461</v>
      </c>
    </row>
    <row r="44" spans="1:1">
      <c r="A44" s="2" t="s">
        <v>462</v>
      </c>
    </row>
    <row r="45" spans="1:1">
      <c r="A45" s="2" t="s">
        <v>463</v>
      </c>
    </row>
    <row r="46" spans="1:1">
      <c r="A46" s="2" t="s">
        <v>464</v>
      </c>
    </row>
    <row r="47" spans="1:1">
      <c r="A47" s="2" t="s">
        <v>465</v>
      </c>
    </row>
    <row r="48" spans="1:1">
      <c r="A48" s="2" t="s">
        <v>466</v>
      </c>
    </row>
    <row r="49" spans="1:1">
      <c r="A49" s="2" t="s">
        <v>467</v>
      </c>
    </row>
    <row r="51" spans="1:1">
      <c r="A51" s="2" t="s">
        <v>468</v>
      </c>
    </row>
    <row r="52" spans="1:1">
      <c r="A52" s="2" t="s">
        <v>469</v>
      </c>
    </row>
    <row r="53" spans="1:1">
      <c r="A53" s="2" t="s">
        <v>470</v>
      </c>
    </row>
    <row r="54" spans="1:1">
      <c r="A54" s="2" t="s">
        <v>471</v>
      </c>
    </row>
    <row r="55" spans="1:1">
      <c r="A55" s="2" t="s">
        <v>472</v>
      </c>
    </row>
    <row r="56" spans="1:1">
      <c r="A56" s="2" t="s">
        <v>473</v>
      </c>
    </row>
    <row r="57" spans="1:1">
      <c r="A57" s="2" t="s">
        <v>474</v>
      </c>
    </row>
    <row r="58" spans="1:1">
      <c r="A58" s="2" t="s">
        <v>307</v>
      </c>
    </row>
    <row r="59" spans="1:1">
      <c r="A59" s="2" t="s">
        <v>308</v>
      </c>
    </row>
    <row r="60" spans="1:1">
      <c r="A60" s="2" t="s">
        <v>309</v>
      </c>
    </row>
    <row r="61" spans="1:1">
      <c r="A61" s="2" t="s">
        <v>310</v>
      </c>
    </row>
    <row r="62" spans="1:1">
      <c r="A62" s="2" t="s">
        <v>311</v>
      </c>
    </row>
    <row r="63" spans="1:1">
      <c r="A63" s="2" t="s">
        <v>312</v>
      </c>
    </row>
  </sheetData>
  <sheetProtection password="DD06" sheet="1" objects="1" scenarios="1"/>
  <phoneticPr fontId="1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50"/>
  <sheetViews>
    <sheetView view="pageBreakPreview" topLeftCell="A5" zoomScale="90" zoomScaleNormal="90" zoomScaleSheetLayoutView="90" workbookViewId="0">
      <selection activeCell="A14" sqref="A14:C14"/>
    </sheetView>
  </sheetViews>
  <sheetFormatPr defaultColWidth="11" defaultRowHeight="21" customHeight="1"/>
  <cols>
    <col min="2" max="2" width="13.375" customWidth="1"/>
    <col min="3" max="3" width="16" customWidth="1"/>
    <col min="4" max="4" width="6" customWidth="1"/>
    <col min="5" max="5" width="11" customWidth="1"/>
    <col min="6" max="9" width="13" customWidth="1"/>
    <col min="10" max="12" width="22.625" customWidth="1"/>
    <col min="13" max="13" width="13" customWidth="1"/>
    <col min="14" max="14" width="22.625" customWidth="1"/>
    <col min="15" max="15" width="13" customWidth="1"/>
    <col min="16" max="18" width="22.625" customWidth="1"/>
    <col min="19" max="19" width="21" customWidth="1"/>
    <col min="20" max="20" width="16.625" bestFit="1" customWidth="1"/>
    <col min="21" max="21" width="12.625" bestFit="1" customWidth="1"/>
  </cols>
  <sheetData>
    <row r="1" spans="1:21" ht="21" customHeight="1">
      <c r="N1" s="331"/>
      <c r="O1" s="331"/>
    </row>
    <row r="2" spans="1:21" ht="21" customHeight="1">
      <c r="N2" s="331"/>
      <c r="O2" s="331"/>
    </row>
    <row r="3" spans="1:21" ht="21" customHeight="1">
      <c r="N3" s="331"/>
      <c r="O3" s="331"/>
    </row>
    <row r="6" spans="1:21" ht="21" customHeight="1">
      <c r="A6" s="332" t="s">
        <v>13</v>
      </c>
      <c r="B6" s="332"/>
      <c r="C6" s="332"/>
      <c r="D6" s="333" t="s">
        <v>14</v>
      </c>
      <c r="E6" s="333"/>
      <c r="F6" s="333"/>
      <c r="G6" s="333"/>
      <c r="H6" s="333"/>
      <c r="I6" s="333"/>
      <c r="J6" s="333"/>
      <c r="K6" s="333"/>
      <c r="L6" s="333"/>
      <c r="M6" s="333"/>
      <c r="N6" s="101"/>
      <c r="O6" s="101"/>
    </row>
    <row r="7" spans="1:21" ht="21" customHeight="1">
      <c r="A7" s="102"/>
      <c r="B7" s="103"/>
      <c r="C7" s="104"/>
      <c r="D7" s="105"/>
      <c r="E7" s="105"/>
      <c r="F7" s="105"/>
      <c r="G7" s="105"/>
      <c r="H7" s="105"/>
      <c r="I7" s="105"/>
      <c r="J7" s="106"/>
      <c r="K7" s="106"/>
      <c r="L7" s="106"/>
      <c r="M7" s="106"/>
      <c r="N7" s="107"/>
      <c r="O7" s="107"/>
    </row>
    <row r="8" spans="1:21" ht="21" customHeight="1">
      <c r="A8" s="332" t="s">
        <v>15</v>
      </c>
      <c r="B8" s="332"/>
      <c r="C8" s="332"/>
      <c r="D8" s="333" t="s">
        <v>16</v>
      </c>
      <c r="E8" s="333"/>
      <c r="F8" s="333"/>
      <c r="G8" s="333"/>
      <c r="H8" s="333"/>
      <c r="I8" s="333"/>
      <c r="J8" s="333"/>
      <c r="K8" s="333"/>
      <c r="L8" s="333"/>
      <c r="M8" s="333"/>
      <c r="N8" s="108"/>
      <c r="O8" s="108"/>
    </row>
    <row r="9" spans="1:21" ht="21" customHeight="1">
      <c r="A9" s="102"/>
      <c r="B9" s="103"/>
      <c r="C9" s="103"/>
      <c r="D9" s="106"/>
      <c r="E9" s="105"/>
      <c r="F9" s="105"/>
      <c r="G9" s="105"/>
      <c r="H9" s="105"/>
      <c r="I9" s="105"/>
      <c r="J9" s="106"/>
      <c r="K9" s="106"/>
      <c r="L9" s="106"/>
      <c r="M9" s="106"/>
      <c r="N9" s="109"/>
      <c r="O9" s="109"/>
    </row>
    <row r="10" spans="1:21" ht="21" customHeight="1">
      <c r="A10" s="332" t="s">
        <v>17</v>
      </c>
      <c r="B10" s="332"/>
      <c r="C10" s="332"/>
      <c r="D10" s="333" t="s">
        <v>18</v>
      </c>
      <c r="E10" s="333"/>
      <c r="F10" s="333"/>
      <c r="G10" s="333"/>
      <c r="H10" s="333"/>
      <c r="I10" s="333"/>
      <c r="J10" s="333"/>
      <c r="K10" s="333"/>
      <c r="L10" s="333"/>
      <c r="M10" s="333"/>
      <c r="N10" s="108"/>
      <c r="O10" s="108"/>
    </row>
    <row r="11" spans="1:21" ht="21" customHeight="1">
      <c r="A11" s="102"/>
      <c r="B11" s="103"/>
      <c r="C11" s="103"/>
      <c r="D11" s="106"/>
      <c r="E11" s="105"/>
      <c r="F11" s="105"/>
      <c r="G11" s="105"/>
      <c r="H11" s="105"/>
      <c r="I11" s="105"/>
      <c r="J11" s="106"/>
      <c r="K11" s="106"/>
      <c r="L11" s="106"/>
      <c r="M11" s="106"/>
      <c r="N11" s="109"/>
      <c r="O11" s="109"/>
    </row>
    <row r="12" spans="1:21" ht="30" customHeight="1">
      <c r="A12" s="332" t="s">
        <v>19</v>
      </c>
      <c r="B12" s="332"/>
      <c r="C12" s="332"/>
      <c r="D12" s="333" t="s">
        <v>20</v>
      </c>
      <c r="E12" s="333"/>
      <c r="F12" s="333"/>
      <c r="G12" s="333"/>
      <c r="H12" s="333"/>
      <c r="I12" s="333"/>
      <c r="J12" s="333"/>
      <c r="K12" s="333"/>
      <c r="L12" s="333"/>
      <c r="M12" s="333"/>
      <c r="N12" s="108"/>
      <c r="O12" s="108"/>
      <c r="P12" s="110"/>
      <c r="Q12" s="110"/>
      <c r="R12" s="110"/>
      <c r="S12" s="110"/>
      <c r="T12" s="110"/>
      <c r="U12" s="110"/>
    </row>
    <row r="13" spans="1:21" ht="12.75" customHeight="1">
      <c r="A13" s="103"/>
      <c r="B13" s="103"/>
      <c r="C13" s="103"/>
      <c r="D13" s="111"/>
      <c r="E13" s="111"/>
      <c r="F13" s="111"/>
      <c r="G13" s="111"/>
      <c r="H13" s="111"/>
      <c r="I13" s="111"/>
      <c r="J13" s="111"/>
      <c r="K13" s="111"/>
      <c r="L13" s="111"/>
      <c r="M13" s="111"/>
      <c r="P13" s="110" t="s">
        <v>21</v>
      </c>
      <c r="Q13" s="110" t="s">
        <v>22</v>
      </c>
      <c r="R13" s="110"/>
      <c r="S13" s="110"/>
      <c r="T13" s="110"/>
      <c r="U13" s="110"/>
    </row>
    <row r="14" spans="1:21" ht="24" customHeight="1">
      <c r="A14" s="332" t="s">
        <v>23</v>
      </c>
      <c r="B14" s="332"/>
      <c r="C14" s="332"/>
      <c r="D14" s="333" t="str">
        <f>+TAREAS!B10</f>
        <v>Noviembre</v>
      </c>
      <c r="E14" s="333"/>
      <c r="F14" s="333"/>
      <c r="G14" s="333"/>
      <c r="H14" s="333"/>
      <c r="I14" s="333"/>
      <c r="J14" s="333"/>
      <c r="K14" s="333"/>
      <c r="L14" s="333"/>
      <c r="M14" s="333"/>
      <c r="N14" s="108"/>
      <c r="O14" s="108"/>
      <c r="P14" s="110"/>
      <c r="Q14" s="110"/>
      <c r="R14" s="110"/>
      <c r="S14" s="110"/>
      <c r="T14" s="110"/>
      <c r="U14" s="110"/>
    </row>
    <row r="15" spans="1:21" ht="12.75" customHeight="1">
      <c r="A15" s="112"/>
      <c r="B15" s="112"/>
      <c r="C15" s="112"/>
      <c r="D15" s="112"/>
      <c r="E15" s="112"/>
      <c r="F15" s="112"/>
      <c r="G15" s="112"/>
      <c r="H15" s="112"/>
      <c r="I15" s="112"/>
      <c r="J15" s="112"/>
      <c r="K15" s="112"/>
      <c r="L15" s="113"/>
      <c r="M15" s="112"/>
      <c r="N15" s="114"/>
      <c r="O15" s="108"/>
      <c r="P15" s="110"/>
      <c r="Q15" s="110"/>
      <c r="R15" s="110"/>
      <c r="S15" s="110"/>
      <c r="T15" s="110"/>
      <c r="U15" s="110"/>
    </row>
    <row r="16" spans="1:21" ht="21" customHeight="1">
      <c r="A16" s="115"/>
      <c r="B16" s="115"/>
      <c r="C16" s="115"/>
      <c r="D16" s="115"/>
      <c r="E16" s="115"/>
      <c r="F16" s="115"/>
      <c r="G16" s="330" t="s">
        <v>24</v>
      </c>
      <c r="H16" s="330"/>
      <c r="I16" s="330"/>
      <c r="J16" s="330" t="s">
        <v>25</v>
      </c>
      <c r="K16" s="330"/>
      <c r="L16" s="330"/>
      <c r="M16" s="330"/>
      <c r="N16" s="330" t="s">
        <v>26</v>
      </c>
      <c r="O16" s="330"/>
      <c r="P16" s="330" t="s">
        <v>27</v>
      </c>
      <c r="Q16" s="330"/>
      <c r="R16" s="330"/>
      <c r="S16" s="330"/>
      <c r="T16" s="110"/>
      <c r="U16" s="110"/>
    </row>
    <row r="17" spans="1:21" ht="29.25" customHeight="1">
      <c r="A17" s="326" t="s">
        <v>28</v>
      </c>
      <c r="B17" s="326"/>
      <c r="C17" s="326" t="s">
        <v>29</v>
      </c>
      <c r="D17" s="326"/>
      <c r="E17" s="116" t="s">
        <v>30</v>
      </c>
      <c r="F17" s="117" t="s">
        <v>31</v>
      </c>
      <c r="G17" s="116" t="s">
        <v>32</v>
      </c>
      <c r="H17" s="116" t="s">
        <v>33</v>
      </c>
      <c r="I17" s="116" t="s">
        <v>34</v>
      </c>
      <c r="J17" s="116" t="s">
        <v>35</v>
      </c>
      <c r="K17" s="116" t="s">
        <v>36</v>
      </c>
      <c r="L17" s="116" t="s">
        <v>37</v>
      </c>
      <c r="M17" s="116" t="s">
        <v>38</v>
      </c>
      <c r="N17" s="116" t="s">
        <v>39</v>
      </c>
      <c r="O17" s="116" t="s">
        <v>40</v>
      </c>
      <c r="P17" s="116" t="s">
        <v>41</v>
      </c>
      <c r="Q17" s="116" t="s">
        <v>42</v>
      </c>
      <c r="R17" s="116" t="s">
        <v>43</v>
      </c>
      <c r="S17" s="116" t="s">
        <v>44</v>
      </c>
      <c r="T17" s="118" t="s">
        <v>45</v>
      </c>
      <c r="U17" s="110"/>
    </row>
    <row r="18" spans="1:21" ht="21" customHeight="1">
      <c r="A18" s="328" t="s">
        <v>46</v>
      </c>
      <c r="B18" s="328"/>
      <c r="C18" s="328" t="s">
        <v>47</v>
      </c>
      <c r="D18" s="328"/>
      <c r="E18" s="329" t="s">
        <v>48</v>
      </c>
      <c r="F18" s="119">
        <v>2024</v>
      </c>
      <c r="G18" s="120">
        <v>1</v>
      </c>
      <c r="H18" s="66">
        <f>+TAREAS!D15</f>
        <v>0.49000000000000005</v>
      </c>
      <c r="I18" s="66">
        <f t="shared" ref="I18:I33" si="0">IFERROR(H18/G18,"")</f>
        <v>0.49000000000000005</v>
      </c>
      <c r="J18" s="65">
        <v>1995700000</v>
      </c>
      <c r="K18" s="228">
        <v>1604568000</v>
      </c>
      <c r="L18" s="229">
        <v>1525768000</v>
      </c>
      <c r="M18" s="54">
        <f t="shared" ref="M18:M38" si="1">IFERROR(L18/K18,"")</f>
        <v>0.95089020845486139</v>
      </c>
      <c r="N18" s="229">
        <v>622893369</v>
      </c>
      <c r="O18" s="54">
        <f t="shared" ref="O18:O33" si="2">IFERROR(N18/K18,"")</f>
        <v>0.38820004449795831</v>
      </c>
      <c r="P18" s="229"/>
      <c r="Q18" s="229"/>
      <c r="R18" s="229"/>
      <c r="S18" s="230" t="str">
        <f>IFERROR(R18/Q18,"")</f>
        <v/>
      </c>
      <c r="T18" s="110"/>
      <c r="U18" s="110"/>
    </row>
    <row r="19" spans="1:21" ht="21" customHeight="1">
      <c r="A19" s="328"/>
      <c r="B19" s="328"/>
      <c r="C19" s="328"/>
      <c r="D19" s="328"/>
      <c r="E19" s="329"/>
      <c r="F19" s="121">
        <v>2025</v>
      </c>
      <c r="G19" s="122">
        <v>1</v>
      </c>
      <c r="H19" s="64"/>
      <c r="I19" s="64">
        <f t="shared" si="0"/>
        <v>0</v>
      </c>
      <c r="J19" s="52">
        <v>7013700000</v>
      </c>
      <c r="K19" s="52"/>
      <c r="L19" s="52"/>
      <c r="M19" s="50" t="str">
        <f t="shared" si="1"/>
        <v/>
      </c>
      <c r="N19" s="52"/>
      <c r="O19" s="50" t="str">
        <f t="shared" si="2"/>
        <v/>
      </c>
      <c r="P19" s="51"/>
      <c r="Q19" s="51"/>
      <c r="R19" s="51"/>
      <c r="S19" s="64" t="str">
        <f t="shared" ref="S19:S33" si="3">IFERROR(R19/Q19,"")</f>
        <v/>
      </c>
      <c r="T19" s="123"/>
      <c r="U19" s="110"/>
    </row>
    <row r="20" spans="1:21" ht="21" customHeight="1">
      <c r="A20" s="328"/>
      <c r="B20" s="328"/>
      <c r="C20" s="328"/>
      <c r="D20" s="328"/>
      <c r="E20" s="329"/>
      <c r="F20" s="121">
        <v>2026</v>
      </c>
      <c r="G20" s="122">
        <v>1</v>
      </c>
      <c r="H20" s="122"/>
      <c r="I20" s="64">
        <f t="shared" si="0"/>
        <v>0</v>
      </c>
      <c r="J20" s="51">
        <v>7013700000</v>
      </c>
      <c r="K20" s="51"/>
      <c r="L20" s="52"/>
      <c r="M20" s="50" t="str">
        <f t="shared" si="1"/>
        <v/>
      </c>
      <c r="N20" s="52"/>
      <c r="O20" s="50" t="str">
        <f t="shared" si="2"/>
        <v/>
      </c>
      <c r="P20" s="51"/>
      <c r="Q20" s="51"/>
      <c r="R20" s="51"/>
      <c r="S20" s="50" t="str">
        <f t="shared" si="3"/>
        <v/>
      </c>
      <c r="T20" s="110"/>
      <c r="U20" s="110"/>
    </row>
    <row r="21" spans="1:21" ht="21" customHeight="1" thickBot="1">
      <c r="A21" s="328"/>
      <c r="B21" s="328"/>
      <c r="C21" s="328"/>
      <c r="D21" s="328"/>
      <c r="E21" s="329"/>
      <c r="F21" s="121">
        <v>2027</v>
      </c>
      <c r="G21" s="122">
        <v>1</v>
      </c>
      <c r="H21" s="124"/>
      <c r="I21" s="64">
        <f t="shared" si="0"/>
        <v>0</v>
      </c>
      <c r="J21" s="52">
        <v>7013700000</v>
      </c>
      <c r="K21" s="52"/>
      <c r="L21" s="52"/>
      <c r="M21" s="50" t="str">
        <f t="shared" si="1"/>
        <v/>
      </c>
      <c r="N21" s="52"/>
      <c r="O21" s="50" t="str">
        <f t="shared" si="2"/>
        <v/>
      </c>
      <c r="P21" s="51"/>
      <c r="Q21" s="51"/>
      <c r="R21" s="51"/>
      <c r="S21" s="64" t="str">
        <f t="shared" si="3"/>
        <v/>
      </c>
      <c r="T21" s="110"/>
      <c r="U21" s="110"/>
    </row>
    <row r="22" spans="1:21" ht="21" customHeight="1" thickBot="1">
      <c r="A22" s="328" t="s">
        <v>46</v>
      </c>
      <c r="B22" s="328"/>
      <c r="C22" s="328" t="s">
        <v>49</v>
      </c>
      <c r="D22" s="328"/>
      <c r="E22" s="329" t="s">
        <v>50</v>
      </c>
      <c r="F22" s="119">
        <v>2024</v>
      </c>
      <c r="G22" s="125">
        <v>33500</v>
      </c>
      <c r="H22" s="231">
        <v>0</v>
      </c>
      <c r="I22" s="86">
        <f t="shared" si="0"/>
        <v>0</v>
      </c>
      <c r="J22" s="65">
        <v>777398201</v>
      </c>
      <c r="K22" s="228">
        <v>940120750</v>
      </c>
      <c r="L22" s="229">
        <v>530306559</v>
      </c>
      <c r="M22" s="54">
        <f t="shared" si="1"/>
        <v>0.56408345310961383</v>
      </c>
      <c r="N22" s="229">
        <v>126970599</v>
      </c>
      <c r="O22" s="54">
        <f t="shared" si="2"/>
        <v>0.1350577561446229</v>
      </c>
      <c r="P22" s="229"/>
      <c r="Q22" s="229"/>
      <c r="R22" s="229"/>
      <c r="S22" s="230" t="str">
        <f t="shared" si="3"/>
        <v/>
      </c>
      <c r="T22" s="21"/>
      <c r="U22" s="110"/>
    </row>
    <row r="23" spans="1:21" ht="21" customHeight="1">
      <c r="A23" s="328"/>
      <c r="B23" s="328"/>
      <c r="C23" s="328"/>
      <c r="D23" s="328"/>
      <c r="E23" s="329"/>
      <c r="F23" s="121">
        <v>2025</v>
      </c>
      <c r="G23" s="126">
        <v>33500</v>
      </c>
      <c r="H23" s="127"/>
      <c r="I23" s="64">
        <f t="shared" si="0"/>
        <v>0</v>
      </c>
      <c r="J23" s="52">
        <v>6623120321</v>
      </c>
      <c r="K23" s="52"/>
      <c r="L23" s="52"/>
      <c r="M23" s="50" t="str">
        <f t="shared" si="1"/>
        <v/>
      </c>
      <c r="N23" s="52"/>
      <c r="O23" s="50" t="str">
        <f t="shared" si="2"/>
        <v/>
      </c>
      <c r="P23" s="51"/>
      <c r="Q23" s="51"/>
      <c r="R23" s="51"/>
      <c r="S23" s="64" t="str">
        <f t="shared" si="3"/>
        <v/>
      </c>
      <c r="T23" s="123"/>
      <c r="U23" s="128"/>
    </row>
    <row r="24" spans="1:21" ht="21" customHeight="1">
      <c r="A24" s="328"/>
      <c r="B24" s="328"/>
      <c r="C24" s="328"/>
      <c r="D24" s="328"/>
      <c r="E24" s="329"/>
      <c r="F24" s="121">
        <v>2026</v>
      </c>
      <c r="G24" s="126">
        <v>33500</v>
      </c>
      <c r="H24" s="126"/>
      <c r="I24" s="64">
        <f t="shared" si="0"/>
        <v>0</v>
      </c>
      <c r="J24" s="51">
        <v>6623120322</v>
      </c>
      <c r="K24" s="51"/>
      <c r="L24" s="51"/>
      <c r="M24" s="50" t="str">
        <f t="shared" si="1"/>
        <v/>
      </c>
      <c r="N24" s="51"/>
      <c r="O24" s="50" t="str">
        <f t="shared" si="2"/>
        <v/>
      </c>
      <c r="P24" s="51"/>
      <c r="Q24" s="51"/>
      <c r="R24" s="51"/>
      <c r="S24" s="50" t="str">
        <f t="shared" si="3"/>
        <v/>
      </c>
    </row>
    <row r="25" spans="1:21" ht="21" customHeight="1" thickBot="1">
      <c r="A25" s="328"/>
      <c r="B25" s="328"/>
      <c r="C25" s="328"/>
      <c r="D25" s="328"/>
      <c r="E25" s="329"/>
      <c r="F25" s="121">
        <v>2027</v>
      </c>
      <c r="G25" s="126">
        <v>33500</v>
      </c>
      <c r="H25" s="126"/>
      <c r="I25" s="64">
        <f t="shared" si="0"/>
        <v>0</v>
      </c>
      <c r="J25" s="52">
        <v>6623120322</v>
      </c>
      <c r="K25" s="52"/>
      <c r="L25" s="52"/>
      <c r="M25" s="50" t="str">
        <f t="shared" si="1"/>
        <v/>
      </c>
      <c r="N25" s="51"/>
      <c r="O25" s="50" t="str">
        <f t="shared" si="2"/>
        <v/>
      </c>
      <c r="P25" s="51"/>
      <c r="Q25" s="51"/>
      <c r="R25" s="51"/>
      <c r="S25" s="64" t="str">
        <f t="shared" si="3"/>
        <v/>
      </c>
    </row>
    <row r="26" spans="1:21" ht="21" customHeight="1" thickBot="1">
      <c r="A26" s="328" t="s">
        <v>46</v>
      </c>
      <c r="B26" s="328"/>
      <c r="C26" s="328" t="s">
        <v>51</v>
      </c>
      <c r="D26" s="328"/>
      <c r="E26" s="329" t="s">
        <v>50</v>
      </c>
      <c r="F26" s="119">
        <v>2024</v>
      </c>
      <c r="G26" s="129">
        <v>16</v>
      </c>
      <c r="H26" s="232">
        <v>0</v>
      </c>
      <c r="I26" s="66">
        <f t="shared" si="0"/>
        <v>0</v>
      </c>
      <c r="J26" s="65">
        <v>1214300000</v>
      </c>
      <c r="K26" s="228">
        <v>825758931</v>
      </c>
      <c r="L26" s="229">
        <v>816750000</v>
      </c>
      <c r="M26" s="58">
        <f t="shared" si="1"/>
        <v>0.98909011981367234</v>
      </c>
      <c r="N26" s="229">
        <v>290169998</v>
      </c>
      <c r="O26" s="54">
        <f t="shared" si="2"/>
        <v>0.35139795296988435</v>
      </c>
      <c r="P26" s="229"/>
      <c r="Q26" s="229"/>
      <c r="R26" s="229"/>
      <c r="S26" s="230" t="str">
        <f t="shared" si="3"/>
        <v/>
      </c>
    </row>
    <row r="27" spans="1:21" ht="21" customHeight="1">
      <c r="A27" s="328"/>
      <c r="B27" s="328"/>
      <c r="C27" s="328"/>
      <c r="D27" s="328"/>
      <c r="E27" s="329"/>
      <c r="F27" s="121">
        <v>2025</v>
      </c>
      <c r="G27" s="126">
        <v>9</v>
      </c>
      <c r="H27" s="126"/>
      <c r="I27" s="64">
        <f t="shared" si="0"/>
        <v>0</v>
      </c>
      <c r="J27" s="52">
        <v>3136650000</v>
      </c>
      <c r="K27" s="52"/>
      <c r="L27" s="51"/>
      <c r="M27" s="53" t="str">
        <f t="shared" si="1"/>
        <v/>
      </c>
      <c r="N27" s="51"/>
      <c r="O27" s="50" t="str">
        <f t="shared" si="2"/>
        <v/>
      </c>
      <c r="P27" s="51"/>
      <c r="Q27" s="51"/>
      <c r="R27" s="51"/>
      <c r="S27" s="64" t="str">
        <f t="shared" si="3"/>
        <v/>
      </c>
      <c r="T27" s="123"/>
    </row>
    <row r="28" spans="1:21" ht="21" customHeight="1">
      <c r="A28" s="328"/>
      <c r="B28" s="328"/>
      <c r="C28" s="328"/>
      <c r="D28" s="328"/>
      <c r="E28" s="329"/>
      <c r="F28" s="121">
        <v>2026</v>
      </c>
      <c r="G28" s="126">
        <v>9</v>
      </c>
      <c r="H28" s="126"/>
      <c r="I28" s="64">
        <f t="shared" si="0"/>
        <v>0</v>
      </c>
      <c r="J28" s="51">
        <v>3136650000</v>
      </c>
      <c r="K28" s="51"/>
      <c r="L28" s="51"/>
      <c r="M28" s="53" t="str">
        <f t="shared" si="1"/>
        <v/>
      </c>
      <c r="N28" s="51"/>
      <c r="O28" s="50" t="str">
        <f t="shared" si="2"/>
        <v/>
      </c>
      <c r="P28" s="51"/>
      <c r="Q28" s="51"/>
      <c r="R28" s="51"/>
      <c r="S28" s="50" t="str">
        <f t="shared" si="3"/>
        <v/>
      </c>
    </row>
    <row r="29" spans="1:21" ht="21" customHeight="1" thickBot="1">
      <c r="A29" s="328"/>
      <c r="B29" s="328"/>
      <c r="C29" s="328"/>
      <c r="D29" s="328"/>
      <c r="E29" s="329"/>
      <c r="F29" s="121">
        <v>2027</v>
      </c>
      <c r="G29" s="126">
        <v>9</v>
      </c>
      <c r="H29" s="126"/>
      <c r="I29" s="64">
        <f t="shared" si="0"/>
        <v>0</v>
      </c>
      <c r="J29" s="52">
        <v>3136650000</v>
      </c>
      <c r="K29" s="52"/>
      <c r="L29" s="51"/>
      <c r="M29" s="53" t="str">
        <f t="shared" si="1"/>
        <v/>
      </c>
      <c r="N29" s="51"/>
      <c r="O29" s="50" t="str">
        <f t="shared" si="2"/>
        <v/>
      </c>
      <c r="P29" s="51"/>
      <c r="Q29" s="51"/>
      <c r="R29" s="51"/>
      <c r="S29" s="64" t="str">
        <f t="shared" si="3"/>
        <v/>
      </c>
    </row>
    <row r="30" spans="1:21" ht="21" customHeight="1" thickBot="1">
      <c r="A30" s="328" t="s">
        <v>52</v>
      </c>
      <c r="B30" s="328"/>
      <c r="C30" s="328" t="s">
        <v>53</v>
      </c>
      <c r="D30" s="328"/>
      <c r="E30" s="329" t="s">
        <v>50</v>
      </c>
      <c r="F30" s="119">
        <v>2024</v>
      </c>
      <c r="G30" s="129">
        <v>2</v>
      </c>
      <c r="H30" s="232">
        <v>0</v>
      </c>
      <c r="I30" s="66">
        <f t="shared" si="0"/>
        <v>0</v>
      </c>
      <c r="J30" s="65">
        <v>342650000</v>
      </c>
      <c r="K30" s="228">
        <v>581200000</v>
      </c>
      <c r="L30" s="229">
        <v>230780000</v>
      </c>
      <c r="M30" s="58">
        <f t="shared" si="1"/>
        <v>0.39707501720578114</v>
      </c>
      <c r="N30" s="229">
        <v>86016666</v>
      </c>
      <c r="O30" s="54">
        <f t="shared" si="2"/>
        <v>0.1479983929800413</v>
      </c>
      <c r="P30" s="229"/>
      <c r="Q30" s="229"/>
      <c r="R30" s="229"/>
      <c r="S30" s="230" t="str">
        <f t="shared" si="3"/>
        <v/>
      </c>
    </row>
    <row r="31" spans="1:21" ht="21" customHeight="1">
      <c r="A31" s="328"/>
      <c r="B31" s="328"/>
      <c r="C31" s="328"/>
      <c r="D31" s="328"/>
      <c r="E31" s="329"/>
      <c r="F31" s="121">
        <v>2025</v>
      </c>
      <c r="G31" s="126">
        <v>7</v>
      </c>
      <c r="H31" s="126"/>
      <c r="I31" s="64">
        <f t="shared" si="0"/>
        <v>0</v>
      </c>
      <c r="J31" s="52">
        <v>2079925751</v>
      </c>
      <c r="K31" s="52"/>
      <c r="L31" s="51"/>
      <c r="M31" s="53" t="str">
        <f t="shared" si="1"/>
        <v/>
      </c>
      <c r="N31" s="51"/>
      <c r="O31" s="50" t="str">
        <f>IFERROR(N31/K31,"")</f>
        <v/>
      </c>
      <c r="P31" s="51"/>
      <c r="Q31" s="51"/>
      <c r="R31" s="51"/>
      <c r="S31" s="64" t="str">
        <f t="shared" si="3"/>
        <v/>
      </c>
      <c r="T31" s="123"/>
    </row>
    <row r="32" spans="1:21" ht="21" customHeight="1">
      <c r="A32" s="328"/>
      <c r="B32" s="328"/>
      <c r="C32" s="328"/>
      <c r="D32" s="328"/>
      <c r="E32" s="329"/>
      <c r="F32" s="121">
        <v>2026</v>
      </c>
      <c r="G32" s="126">
        <v>7</v>
      </c>
      <c r="H32" s="126"/>
      <c r="I32" s="64">
        <f t="shared" si="0"/>
        <v>0</v>
      </c>
      <c r="J32" s="51">
        <v>2079925751</v>
      </c>
      <c r="K32" s="51"/>
      <c r="L32" s="51"/>
      <c r="M32" s="53" t="str">
        <f t="shared" si="1"/>
        <v/>
      </c>
      <c r="N32" s="51"/>
      <c r="O32" s="50" t="str">
        <f t="shared" si="2"/>
        <v/>
      </c>
      <c r="P32" s="51"/>
      <c r="Q32" s="51"/>
      <c r="R32" s="51"/>
      <c r="S32" s="50" t="str">
        <f t="shared" si="3"/>
        <v/>
      </c>
    </row>
    <row r="33" spans="1:21" ht="21" customHeight="1" thickBot="1">
      <c r="A33" s="328"/>
      <c r="B33" s="328"/>
      <c r="C33" s="328"/>
      <c r="D33" s="328"/>
      <c r="E33" s="329"/>
      <c r="F33" s="121">
        <v>2027</v>
      </c>
      <c r="G33" s="126">
        <v>4</v>
      </c>
      <c r="H33" s="126"/>
      <c r="I33" s="64">
        <f t="shared" si="0"/>
        <v>0</v>
      </c>
      <c r="J33" s="52">
        <v>2069925951</v>
      </c>
      <c r="K33" s="52"/>
      <c r="L33" s="51"/>
      <c r="M33" s="53" t="str">
        <f t="shared" si="1"/>
        <v/>
      </c>
      <c r="N33" s="51"/>
      <c r="O33" s="50" t="str">
        <f t="shared" si="2"/>
        <v/>
      </c>
      <c r="P33" s="52"/>
      <c r="Q33" s="52"/>
      <c r="R33" s="69"/>
      <c r="S33" s="64" t="str">
        <f t="shared" si="3"/>
        <v/>
      </c>
    </row>
    <row r="34" spans="1:21" ht="21" customHeight="1" thickBot="1">
      <c r="A34" s="328" t="s">
        <v>54</v>
      </c>
      <c r="B34" s="328"/>
      <c r="C34" s="328" t="s">
        <v>55</v>
      </c>
      <c r="D34" s="328"/>
      <c r="E34" s="329" t="s">
        <v>50</v>
      </c>
      <c r="F34" s="119">
        <v>2024</v>
      </c>
      <c r="G34" s="129">
        <v>5</v>
      </c>
      <c r="H34" s="232">
        <v>0</v>
      </c>
      <c r="I34" s="66">
        <f t="shared" ref="I34:I37" si="4">IFERROR(H34/G34,"")</f>
        <v>0</v>
      </c>
      <c r="J34" s="65">
        <v>81000000</v>
      </c>
      <c r="K34" s="228">
        <v>54000000</v>
      </c>
      <c r="L34" s="229">
        <v>54000000</v>
      </c>
      <c r="M34" s="58">
        <f t="shared" ref="M34:M37" si="5">IFERROR(L34/K34,"")</f>
        <v>1</v>
      </c>
      <c r="N34" s="229">
        <v>17650000</v>
      </c>
      <c r="O34" s="54">
        <f t="shared" ref="O34" si="6">IFERROR(N34/K34,"")</f>
        <v>0.32685185185185184</v>
      </c>
      <c r="P34" s="229"/>
      <c r="Q34" s="229"/>
      <c r="R34" s="229"/>
      <c r="S34" s="230" t="str">
        <f t="shared" ref="S34:S37" si="7">IFERROR(R34/Q34,"")</f>
        <v/>
      </c>
    </row>
    <row r="35" spans="1:21" ht="21" customHeight="1">
      <c r="A35" s="328"/>
      <c r="B35" s="328"/>
      <c r="C35" s="328"/>
      <c r="D35" s="328"/>
      <c r="E35" s="329"/>
      <c r="F35" s="121">
        <v>2025</v>
      </c>
      <c r="G35" s="126">
        <v>10</v>
      </c>
      <c r="H35" s="126"/>
      <c r="I35" s="64">
        <f t="shared" si="4"/>
        <v>0</v>
      </c>
      <c r="J35" s="52">
        <v>507000000</v>
      </c>
      <c r="K35" s="52"/>
      <c r="L35" s="51"/>
      <c r="M35" s="53" t="str">
        <f t="shared" si="5"/>
        <v/>
      </c>
      <c r="N35" s="51"/>
      <c r="O35" s="50" t="str">
        <f>IFERROR(N35/K35,"")</f>
        <v/>
      </c>
      <c r="P35" s="51"/>
      <c r="Q35" s="51"/>
      <c r="R35" s="51"/>
      <c r="S35" s="64" t="str">
        <f t="shared" si="7"/>
        <v/>
      </c>
      <c r="T35" s="123"/>
    </row>
    <row r="36" spans="1:21" ht="21" customHeight="1">
      <c r="A36" s="328"/>
      <c r="B36" s="328"/>
      <c r="C36" s="328"/>
      <c r="D36" s="328"/>
      <c r="E36" s="329"/>
      <c r="F36" s="121">
        <v>2026</v>
      </c>
      <c r="G36" s="126">
        <v>10</v>
      </c>
      <c r="H36" s="126"/>
      <c r="I36" s="64">
        <f t="shared" si="4"/>
        <v>0</v>
      </c>
      <c r="J36" s="51">
        <v>506000000</v>
      </c>
      <c r="K36" s="51"/>
      <c r="L36" s="51"/>
      <c r="M36" s="53" t="str">
        <f t="shared" si="5"/>
        <v/>
      </c>
      <c r="N36" s="51"/>
      <c r="O36" s="50" t="str">
        <f t="shared" ref="O36:O37" si="8">IFERROR(N36/K36,"")</f>
        <v/>
      </c>
      <c r="P36" s="51"/>
      <c r="Q36" s="51"/>
      <c r="R36" s="51"/>
      <c r="S36" s="50" t="str">
        <f t="shared" si="7"/>
        <v/>
      </c>
    </row>
    <row r="37" spans="1:21" ht="21" customHeight="1">
      <c r="A37" s="328"/>
      <c r="B37" s="328"/>
      <c r="C37" s="328"/>
      <c r="D37" s="328"/>
      <c r="E37" s="329"/>
      <c r="F37" s="121">
        <v>2027</v>
      </c>
      <c r="G37" s="126">
        <v>10</v>
      </c>
      <c r="H37" s="126"/>
      <c r="I37" s="64">
        <f t="shared" si="4"/>
        <v>0</v>
      </c>
      <c r="J37" s="52">
        <v>506000000</v>
      </c>
      <c r="K37" s="52"/>
      <c r="L37" s="51"/>
      <c r="M37" s="53" t="str">
        <f t="shared" si="5"/>
        <v/>
      </c>
      <c r="N37" s="51"/>
      <c r="O37" s="50" t="str">
        <f t="shared" si="8"/>
        <v/>
      </c>
      <c r="P37" s="52"/>
      <c r="Q37" s="52"/>
      <c r="R37" s="69"/>
      <c r="S37" s="64" t="str">
        <f t="shared" si="7"/>
        <v/>
      </c>
    </row>
    <row r="38" spans="1:21" ht="21" customHeight="1">
      <c r="C38" s="130"/>
      <c r="D38" s="130"/>
      <c r="F38" s="327" t="s">
        <v>56</v>
      </c>
      <c r="G38" s="327"/>
      <c r="H38" s="327"/>
      <c r="I38" s="327"/>
      <c r="J38" s="67">
        <f>SUMIFS($J18:$J37,$F18:$F37,2024)</f>
        <v>4411048201</v>
      </c>
      <c r="K38" s="67">
        <f>SUMIFS($K18:$K37,$F18:$F37,2024)</f>
        <v>4005647681</v>
      </c>
      <c r="L38" s="67">
        <f>SUMIFS($L18:$L37,$F18:$F37,2024)</f>
        <v>3157604559</v>
      </c>
      <c r="M38" s="68">
        <f t="shared" si="1"/>
        <v>0.78828813976263434</v>
      </c>
      <c r="N38" s="67">
        <f>SUMIFS($N18:$N37,$F18:$F37,2024)</f>
        <v>1143700632</v>
      </c>
      <c r="O38" s="68">
        <f>IFERROR(N38/K38,"")</f>
        <v>0.28552202367295515</v>
      </c>
      <c r="P38" s="67">
        <f>SUMIFS($P18:$P37,$F18:$F37,2024)</f>
        <v>0</v>
      </c>
      <c r="Q38" s="67">
        <f>SUMIFS($Q18:$Q37,$F18:$F37,2024)</f>
        <v>0</v>
      </c>
      <c r="R38" s="67">
        <f>SUMIFS($R18:$R37,$F18:$F37,2024)</f>
        <v>0</v>
      </c>
      <c r="S38" s="68" t="str">
        <f>IFERROR(R38/Q38,"")</f>
        <v/>
      </c>
      <c r="T38" s="123"/>
      <c r="U38" s="123"/>
    </row>
    <row r="39" spans="1:21" ht="21" customHeight="1">
      <c r="H39" s="22"/>
      <c r="I39" s="110"/>
      <c r="J39" s="23"/>
      <c r="K39" s="110"/>
      <c r="L39" s="131"/>
      <c r="N39" s="24"/>
      <c r="O39" s="132"/>
      <c r="P39" s="133"/>
      <c r="Q39" s="134"/>
      <c r="R39" s="134"/>
    </row>
    <row r="40" spans="1:21" ht="21" customHeight="1">
      <c r="I40" s="110"/>
      <c r="J40" s="135"/>
      <c r="K40" s="136"/>
      <c r="L40" s="137"/>
      <c r="N40" s="123"/>
      <c r="O40" s="123"/>
      <c r="P40" s="138"/>
      <c r="Q40" s="139"/>
    </row>
    <row r="41" spans="1:21" ht="21" customHeight="1">
      <c r="J41" s="123"/>
      <c r="K41" s="123"/>
      <c r="L41" s="123"/>
      <c r="M41" s="123"/>
      <c r="O41" s="123"/>
      <c r="Q41" s="140" t="s">
        <v>57</v>
      </c>
      <c r="R41" s="141" t="s">
        <v>58</v>
      </c>
      <c r="S41" s="141" t="s">
        <v>59</v>
      </c>
    </row>
    <row r="42" spans="1:21" ht="21" customHeight="1">
      <c r="B42" s="123"/>
      <c r="J42" s="123"/>
      <c r="K42" s="123"/>
      <c r="L42" s="123"/>
      <c r="M42" s="123"/>
      <c r="N42" s="142"/>
      <c r="Q42" s="140">
        <v>2024</v>
      </c>
      <c r="R42" s="47">
        <f>SUMIFS($J18:$J37,$F18:$F37,2024)</f>
        <v>4411048201</v>
      </c>
      <c r="S42" s="48">
        <f>SUMIFS($K18:$K37,$F18:$F37,2024)</f>
        <v>4005647681</v>
      </c>
    </row>
    <row r="43" spans="1:21" ht="21" customHeight="1">
      <c r="J43" s="123"/>
      <c r="K43" s="123"/>
      <c r="L43" s="123"/>
      <c r="M43" s="123"/>
      <c r="Q43" s="140">
        <v>2025</v>
      </c>
      <c r="R43" s="47">
        <f>SUMIFS($J18:$J37,$F18:$F37,2025)</f>
        <v>19360396072</v>
      </c>
      <c r="S43" s="48">
        <f>SUMIFS($K18:$K37,$F18:$F37,2025)</f>
        <v>0</v>
      </c>
    </row>
    <row r="44" spans="1:21" ht="21" customHeight="1">
      <c r="B44" s="123"/>
      <c r="J44" s="123"/>
      <c r="K44" s="123"/>
      <c r="L44" s="123"/>
      <c r="M44" s="123"/>
      <c r="Q44" s="140">
        <v>2026</v>
      </c>
      <c r="R44" s="47">
        <f>SUMIFS($J18:$J37,$F18:$F37,2026)</f>
        <v>19359396073</v>
      </c>
      <c r="S44" s="48">
        <f>SUMIFS($K$18:$K$37,$F$18:$F$37,2026)</f>
        <v>0</v>
      </c>
    </row>
    <row r="45" spans="1:21" ht="21" customHeight="1">
      <c r="K45" s="22"/>
      <c r="Q45" s="140">
        <v>2027</v>
      </c>
      <c r="R45" s="47">
        <f>SUMIFS($J18:$J37,$F18:$F37,2027)</f>
        <v>19349396273</v>
      </c>
      <c r="S45" s="48">
        <f>SUMIFS($K$18:$K$37,$F$18:$F$37,2027)</f>
        <v>0</v>
      </c>
    </row>
    <row r="46" spans="1:21" ht="21" customHeight="1">
      <c r="K46" s="22"/>
      <c r="Q46" s="140" t="s">
        <v>60</v>
      </c>
      <c r="R46" s="74">
        <f>SUM(R42:R45)</f>
        <v>62480236619</v>
      </c>
      <c r="S46" s="74">
        <f>SUM(S42:S45)</f>
        <v>4005647681</v>
      </c>
    </row>
    <row r="47" spans="1:21" ht="21" customHeight="1">
      <c r="G47" s="25"/>
      <c r="H47" s="26"/>
      <c r="I47" s="110"/>
      <c r="J47" s="110"/>
      <c r="K47" s="110"/>
      <c r="L47" s="27"/>
    </row>
    <row r="48" spans="1:21" ht="21" customHeight="1">
      <c r="G48" s="123"/>
      <c r="H48" s="143"/>
      <c r="I48" s="28"/>
      <c r="J48" s="110"/>
      <c r="K48" s="110"/>
      <c r="L48" s="27"/>
    </row>
    <row r="49" spans="9:12" ht="21" customHeight="1">
      <c r="I49" s="110"/>
      <c r="J49" s="110"/>
      <c r="K49" s="110"/>
      <c r="L49" s="27"/>
    </row>
    <row r="50" spans="9:12" ht="21" customHeight="1">
      <c r="I50" s="110"/>
      <c r="J50" s="110"/>
      <c r="K50" s="110"/>
      <c r="L50" s="110"/>
    </row>
  </sheetData>
  <sheetProtection algorithmName="SHA-512" hashValue="Zga9KT1h7rsQTMKUmXdn7sE16xF02Ra2avCwKGrqALsJSvDaVQQOMay0vQCZHsk0ljvhC7gknqt6T5imLQwHtQ==" saltValue="Cfvl35utKNi7ck8j5mabbQ==" spinCount="100000" sheet="1" formatCells="0" formatColumns="0" formatRows="0" sort="0" autoFilter="0" pivotTables="0"/>
  <mergeCells count="35">
    <mergeCell ref="D12:M12"/>
    <mergeCell ref="A14:C14"/>
    <mergeCell ref="D14:M14"/>
    <mergeCell ref="E26:E29"/>
    <mergeCell ref="A34:B37"/>
    <mergeCell ref="P16:S16"/>
    <mergeCell ref="N1:O1"/>
    <mergeCell ref="N2:O2"/>
    <mergeCell ref="N3:O3"/>
    <mergeCell ref="N16:O16"/>
    <mergeCell ref="A6:C6"/>
    <mergeCell ref="D6:M6"/>
    <mergeCell ref="A8:C8"/>
    <mergeCell ref="J16:M16"/>
    <mergeCell ref="G16:I16"/>
    <mergeCell ref="A10:C10"/>
    <mergeCell ref="A12:C12"/>
    <mergeCell ref="D8:M8"/>
    <mergeCell ref="D10:M10"/>
    <mergeCell ref="C17:D17"/>
    <mergeCell ref="A17:B17"/>
    <mergeCell ref="F38:I38"/>
    <mergeCell ref="A30:B33"/>
    <mergeCell ref="E30:E33"/>
    <mergeCell ref="C18:D21"/>
    <mergeCell ref="C22:D25"/>
    <mergeCell ref="C26:D29"/>
    <mergeCell ref="C30:D33"/>
    <mergeCell ref="A18:B21"/>
    <mergeCell ref="A22:B25"/>
    <mergeCell ref="E18:E21"/>
    <mergeCell ref="A26:B29"/>
    <mergeCell ref="C34:D37"/>
    <mergeCell ref="E34:E37"/>
    <mergeCell ref="E22:E25"/>
  </mergeCells>
  <dataValidations disablePrompts="1" count="7">
    <dataValidation allowBlank="1" showInputMessage="1" showErrorMessage="1" promptTitle="VIGENCIA" prompt="Años que comprenden el plan de desarrollo actual. " sqref="F17" xr:uid="{00000000-0002-0000-0100-000000000000}"/>
    <dataValidation type="whole" errorStyle="warning" allowBlank="1" showInputMessage="1" showErrorMessage="1" errorTitle="Advertencia" error="Verifique resgistrar un número entero sin decimales, puntos o guiones." prompt="Indique el valor de los pagos realizados por meta_x000a_El total de los giros debe coincidir con el informe de Bogdata al corte del informe." sqref="R17 N17" xr:uid="{00000000-0002-0000-0100-000001000000}">
      <formula1>0</formula1>
      <formula2>100000000000000000000</formula2>
    </dataValidation>
    <dataValidation type="whole" errorStyle="warning" allowBlank="1" showInputMessage="1" showErrorMessage="1" errorTitle="Advertencia" error="Verifique resgistrar un número entero sin decimales, puntos o guiones." prompt="Presupuesto ejecutado por meta, tenga en cuenta que el total de los compromisos debe coincidir con el informe de Bogdata que corresponda con el corte del informe." sqref="L17" xr:uid="{00000000-0002-0000-0100-000002000000}">
      <formula1>0</formula1>
      <formula2>1E+22</formula2>
    </dataValidation>
    <dataValidation allowBlank="1" showInputMessage="1" showErrorMessage="1" prompt="Ingrese la magnitud según como se encuentra en Ficha EBI -D." sqref="G17" xr:uid="{00000000-0002-0000-0100-000003000000}"/>
    <dataValidation allowBlank="1" showInputMessage="1" showErrorMessage="1" promptTitle="MAGNITUD EJECUTADA" prompt="Ingrese numéricamente el avance de  la magnitud por meta acorde al corte del informe" sqref="H17" xr:uid="{00000000-0002-0000-0100-000004000000}"/>
    <dataValidation type="whole" errorStyle="warning" allowBlank="1" showInputMessage="1" showErrorMessage="1" errorTitle="Advertencia" error="Verifique resgistrar un número entero sin decimales, puntos o guiones." prompt="Indique el valor de las reservas por meta._x000a_El total de la reservas debe coincidir con el informe Bogdata, al corte del informe." sqref="P17" xr:uid="{00000000-0002-0000-0100-000005000000}">
      <formula1>0</formula1>
      <formula2>100000000000000000000</formula2>
    </dataValidation>
    <dataValidation type="whole" errorStyle="warning" allowBlank="1" showInputMessage="1" showErrorMessage="1" errorTitle="Advertencia" error="Verifique resgistrar un número entero sin decimales, puntos o guiones." prompt="Indique el valor por meta corresponde a las reservas constituidas menos liberaciones o anulaciones._x000a_El valor total de la reservas debe coincidir con el informe Bogdata, al corte del informe." sqref="Q17" xr:uid="{00000000-0002-0000-0100-000006000000}">
      <formula1>0</formula1>
      <formula2>100000000000000000000</formula2>
    </dataValidation>
  </dataValidations>
  <pageMargins left="0.7" right="0.7" top="0.75" bottom="0.75" header="0.3" footer="0.3"/>
  <pageSetup paperSize="120" scale="38" orientation="landscape" horizontalDpi="1200" verticalDpi="1200" r:id="rId1"/>
  <drawing r:id="rId2"/>
  <extLst>
    <ext xmlns:x14="http://schemas.microsoft.com/office/spreadsheetml/2009/9/main" uri="{78C0D931-6437-407d-A8EE-F0AAD7539E65}">
      <x14:conditionalFormattings>
        <x14:conditionalFormatting xmlns:xm="http://schemas.microsoft.com/office/excel/2006/main">
          <x14:cfRule type="iconSet" priority="5" id="{769041BB-21B5-492C-A062-D20613252B69}">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I20 M20 O20 S20</xm:sqref>
        </x14:conditionalFormatting>
        <x14:conditionalFormatting xmlns:xm="http://schemas.microsoft.com/office/excel/2006/main">
          <x14:cfRule type="iconSet" priority="4" id="{F2B39F7F-703C-41EC-92EC-E73414B47967}">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I24 M24 O24 S24</xm:sqref>
        </x14:conditionalFormatting>
        <x14:conditionalFormatting xmlns:xm="http://schemas.microsoft.com/office/excel/2006/main">
          <x14:cfRule type="iconSet" priority="3" id="{009730E9-4F1F-40EB-AD1A-F121A7C0E33E}">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I28 M28 O28 S28</xm:sqref>
        </x14:conditionalFormatting>
        <x14:conditionalFormatting xmlns:xm="http://schemas.microsoft.com/office/excel/2006/main">
          <x14:cfRule type="iconSet" priority="2" id="{849BCF74-62B2-44DC-8C4A-043267F3A493}">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I32 M32 O32 S32</xm:sqref>
        </x14:conditionalFormatting>
        <x14:conditionalFormatting xmlns:xm="http://schemas.microsoft.com/office/excel/2006/main">
          <x14:cfRule type="iconSet" priority="1" id="{A68EB532-E6F9-4371-BF05-66773C7DA1A2}">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I36 M36 O36 S36</xm:sqref>
        </x14:conditionalFormatting>
        <x14:conditionalFormatting xmlns:xm="http://schemas.microsoft.com/office/excel/2006/main">
          <x14:cfRule type="iconSet" priority="6" id="{00000000-000E-0000-0100-000001000000}">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M38 O38 S38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3"/>
  <sheetViews>
    <sheetView workbookViewId="0">
      <selection activeCell="G12" sqref="G12"/>
    </sheetView>
  </sheetViews>
  <sheetFormatPr defaultColWidth="11" defaultRowHeight="16.5"/>
  <sheetData>
    <row r="1" spans="1:1">
      <c r="A1" t="s">
        <v>61</v>
      </c>
    </row>
    <row r="2" spans="1:1">
      <c r="A2" t="s">
        <v>62</v>
      </c>
    </row>
    <row r="3" spans="1:1">
      <c r="A3" t="s">
        <v>63</v>
      </c>
    </row>
    <row r="4" spans="1:1">
      <c r="A4" t="s">
        <v>64</v>
      </c>
    </row>
    <row r="5" spans="1:1">
      <c r="A5" t="s">
        <v>65</v>
      </c>
    </row>
    <row r="6" spans="1:1">
      <c r="A6" t="s">
        <v>66</v>
      </c>
    </row>
    <row r="7" spans="1:1">
      <c r="A7" t="s">
        <v>67</v>
      </c>
    </row>
    <row r="8" spans="1:1">
      <c r="A8" t="s">
        <v>68</v>
      </c>
    </row>
    <row r="9" spans="1:1">
      <c r="A9" t="s">
        <v>69</v>
      </c>
    </row>
    <row r="10" spans="1:1">
      <c r="A10" t="s">
        <v>70</v>
      </c>
    </row>
    <row r="11" spans="1:1">
      <c r="A11" t="s">
        <v>71</v>
      </c>
    </row>
    <row r="12" spans="1:1">
      <c r="A12" t="s">
        <v>72</v>
      </c>
    </row>
    <row r="13" spans="1:1">
      <c r="A13" t="s">
        <v>73</v>
      </c>
    </row>
  </sheetData>
  <sheetProtection password="DD9E"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255"/>
  <sheetViews>
    <sheetView zoomScale="60" zoomScaleNormal="60" workbookViewId="0">
      <selection activeCell="A10" sqref="A10:B10"/>
    </sheetView>
  </sheetViews>
  <sheetFormatPr defaultColWidth="11" defaultRowHeight="16.5"/>
  <cols>
    <col min="1" max="5" width="21" customWidth="1"/>
    <col min="6" max="6" width="21" style="130" customWidth="1"/>
    <col min="7" max="8" width="21" customWidth="1"/>
    <col min="9" max="9" width="21" style="123" customWidth="1"/>
    <col min="10" max="10" width="21" style="37" customWidth="1"/>
    <col min="11" max="12" width="21" style="123" customWidth="1"/>
    <col min="13" max="15" width="21" customWidth="1"/>
    <col min="16" max="16" width="18.125" bestFit="1" customWidth="1"/>
    <col min="17" max="17" width="17.625" customWidth="1"/>
  </cols>
  <sheetData>
    <row r="1" spans="1:17" ht="25.5" customHeight="1">
      <c r="G1" s="144"/>
    </row>
    <row r="2" spans="1:17" ht="25.5" customHeight="1">
      <c r="G2" s="144"/>
    </row>
    <row r="3" spans="1:17" ht="25.5" customHeight="1">
      <c r="G3" s="144"/>
    </row>
    <row r="5" spans="1:17" ht="16.5" customHeight="1">
      <c r="A5" s="335" t="s">
        <v>74</v>
      </c>
      <c r="B5" s="335"/>
      <c r="C5" s="335"/>
      <c r="D5" s="335"/>
      <c r="E5" s="335"/>
      <c r="F5" s="335"/>
      <c r="G5" s="335"/>
      <c r="H5" s="145"/>
      <c r="I5" s="146"/>
      <c r="J5" s="38"/>
      <c r="K5" s="146"/>
    </row>
    <row r="6" spans="1:17" ht="16.5" customHeight="1">
      <c r="A6" s="335"/>
      <c r="B6" s="335"/>
      <c r="C6" s="335"/>
      <c r="D6" s="335"/>
      <c r="E6" s="335"/>
      <c r="F6" s="335"/>
      <c r="G6" s="335"/>
      <c r="H6" s="145"/>
      <c r="I6" s="146"/>
      <c r="J6" s="38"/>
      <c r="K6" s="146"/>
    </row>
    <row r="8" spans="1:17" ht="27.75" customHeight="1">
      <c r="A8" s="334" t="s">
        <v>13</v>
      </c>
      <c r="B8" s="334"/>
      <c r="C8" s="333" t="str">
        <f>'RESUMEN DE PROYECTO'!D6</f>
        <v>Proyecto 7928 - Consolidación de la defensa del espacio público y la apropiación del patrimonio inmobiliario de Bogotá D.C.</v>
      </c>
      <c r="D8" s="333"/>
      <c r="E8" s="333"/>
      <c r="F8" s="333"/>
      <c r="G8" s="333"/>
      <c r="H8" s="108"/>
      <c r="I8" s="114"/>
      <c r="J8" s="39"/>
      <c r="K8" s="114"/>
    </row>
    <row r="9" spans="1:17">
      <c r="A9" s="148"/>
      <c r="B9" s="148"/>
      <c r="C9" s="111"/>
      <c r="D9" s="111"/>
      <c r="E9" s="111"/>
      <c r="F9" s="149"/>
      <c r="G9" s="111"/>
    </row>
    <row r="10" spans="1:17" ht="29.25" customHeight="1">
      <c r="A10" s="334" t="s">
        <v>23</v>
      </c>
      <c r="B10" s="334"/>
      <c r="C10" s="333" t="str">
        <f>+'RESUMEN DE PROYECTO'!D14</f>
        <v>Noviembre</v>
      </c>
      <c r="D10" s="333"/>
      <c r="E10" s="333"/>
      <c r="F10" s="333"/>
      <c r="G10" s="333"/>
      <c r="H10" s="108"/>
      <c r="I10" s="114"/>
      <c r="J10" s="39"/>
      <c r="K10" s="114"/>
    </row>
    <row r="12" spans="1:17">
      <c r="A12" s="150"/>
      <c r="B12" s="151"/>
      <c r="C12" s="151"/>
      <c r="D12" s="151"/>
      <c r="E12" s="151"/>
      <c r="F12" s="150"/>
      <c r="G12" s="150"/>
      <c r="H12" s="150"/>
      <c r="I12" s="152"/>
      <c r="J12" s="152"/>
      <c r="K12" s="152"/>
      <c r="L12" s="152"/>
    </row>
    <row r="13" spans="1:17" s="130" customFormat="1" ht="63" customHeight="1">
      <c r="A13" s="116" t="s">
        <v>75</v>
      </c>
      <c r="B13" s="116" t="s">
        <v>76</v>
      </c>
      <c r="C13" s="117" t="s">
        <v>77</v>
      </c>
      <c r="D13" s="117" t="s">
        <v>78</v>
      </c>
      <c r="E13" s="117" t="s">
        <v>79</v>
      </c>
      <c r="F13" s="117" t="s">
        <v>29</v>
      </c>
      <c r="G13" s="117" t="s">
        <v>80</v>
      </c>
      <c r="H13" s="117" t="s">
        <v>81</v>
      </c>
      <c r="I13" s="153" t="s">
        <v>82</v>
      </c>
      <c r="J13" s="153" t="s">
        <v>83</v>
      </c>
      <c r="K13" s="153" t="s">
        <v>84</v>
      </c>
      <c r="L13" s="153" t="s">
        <v>85</v>
      </c>
      <c r="M13" s="117" t="s">
        <v>41</v>
      </c>
      <c r="N13" s="117" t="s">
        <v>42</v>
      </c>
      <c r="O13" s="117" t="s">
        <v>43</v>
      </c>
    </row>
    <row r="14" spans="1:17" s="159" customFormat="1" ht="26.45" customHeight="1">
      <c r="A14" s="154" t="s">
        <v>86</v>
      </c>
      <c r="B14" s="155" t="s">
        <v>87</v>
      </c>
      <c r="C14" s="156" t="s">
        <v>88</v>
      </c>
      <c r="D14" s="156" t="s">
        <v>89</v>
      </c>
      <c r="E14" s="156" t="s">
        <v>90</v>
      </c>
      <c r="F14" s="156" t="s">
        <v>47</v>
      </c>
      <c r="G14" s="156" t="s">
        <v>91</v>
      </c>
      <c r="H14" s="157" t="s">
        <v>92</v>
      </c>
      <c r="I14" s="76">
        <v>162722549</v>
      </c>
      <c r="J14" s="233">
        <v>0</v>
      </c>
      <c r="K14" s="233">
        <v>0</v>
      </c>
      <c r="L14" s="233"/>
      <c r="M14" s="338">
        <f>+'RESUMEN DE PROYECTO'!P18</f>
        <v>0</v>
      </c>
      <c r="N14" s="338">
        <f>+'RESUMEN DE PROYECTO'!Q18</f>
        <v>0</v>
      </c>
      <c r="O14" s="338">
        <f>+'RESUMEN DE PROYECTO'!R18</f>
        <v>0</v>
      </c>
      <c r="P14" s="29"/>
      <c r="Q14" s="158"/>
    </row>
    <row r="15" spans="1:17" s="159" customFormat="1" ht="26.45" customHeight="1">
      <c r="A15" s="154" t="s">
        <v>86</v>
      </c>
      <c r="B15" s="155" t="s">
        <v>87</v>
      </c>
      <c r="C15" s="156" t="s">
        <v>88</v>
      </c>
      <c r="D15" s="156" t="s">
        <v>89</v>
      </c>
      <c r="E15" s="156" t="s">
        <v>90</v>
      </c>
      <c r="F15" s="156" t="s">
        <v>47</v>
      </c>
      <c r="G15" s="156" t="s">
        <v>93</v>
      </c>
      <c r="H15" s="157" t="s">
        <v>92</v>
      </c>
      <c r="I15" s="76">
        <v>248806400</v>
      </c>
      <c r="J15" s="233">
        <v>0</v>
      </c>
      <c r="K15" s="233">
        <v>0</v>
      </c>
      <c r="L15" s="233"/>
      <c r="M15" s="339"/>
      <c r="N15" s="339"/>
      <c r="O15" s="339"/>
      <c r="P15" s="29"/>
      <c r="Q15" s="158"/>
    </row>
    <row r="16" spans="1:17" s="159" customFormat="1" ht="26.45" customHeight="1">
      <c r="A16" s="154" t="s">
        <v>86</v>
      </c>
      <c r="B16" s="155" t="s">
        <v>87</v>
      </c>
      <c r="C16" s="156" t="s">
        <v>88</v>
      </c>
      <c r="D16" s="156" t="s">
        <v>89</v>
      </c>
      <c r="E16" s="156" t="s">
        <v>90</v>
      </c>
      <c r="F16" s="156" t="s">
        <v>47</v>
      </c>
      <c r="G16" s="156" t="s">
        <v>94</v>
      </c>
      <c r="H16" s="157" t="s">
        <v>95</v>
      </c>
      <c r="I16" s="76">
        <v>265900000</v>
      </c>
      <c r="J16" s="233">
        <v>293900000</v>
      </c>
      <c r="K16" s="233">
        <v>293900000</v>
      </c>
      <c r="L16" s="233">
        <v>113310002</v>
      </c>
      <c r="M16" s="339"/>
      <c r="N16" s="339"/>
      <c r="O16" s="339"/>
      <c r="P16" s="29"/>
      <c r="Q16" s="158"/>
    </row>
    <row r="17" spans="1:17" s="159" customFormat="1" ht="26.45" customHeight="1">
      <c r="A17" s="154" t="s">
        <v>86</v>
      </c>
      <c r="B17" s="155" t="s">
        <v>87</v>
      </c>
      <c r="C17" s="156" t="s">
        <v>88</v>
      </c>
      <c r="D17" s="156" t="s">
        <v>89</v>
      </c>
      <c r="E17" s="156" t="s">
        <v>90</v>
      </c>
      <c r="F17" s="156" t="s">
        <v>47</v>
      </c>
      <c r="G17" s="156" t="s">
        <v>96</v>
      </c>
      <c r="H17" s="157" t="s">
        <v>95</v>
      </c>
      <c r="I17" s="76">
        <v>524603051</v>
      </c>
      <c r="J17" s="233">
        <v>457000000</v>
      </c>
      <c r="K17" s="233">
        <v>438200000</v>
      </c>
      <c r="L17" s="233">
        <v>196326667</v>
      </c>
      <c r="M17" s="339"/>
      <c r="N17" s="339"/>
      <c r="O17" s="339"/>
      <c r="P17" s="29"/>
      <c r="Q17" s="158"/>
    </row>
    <row r="18" spans="1:17" s="159" customFormat="1" ht="26.45" customHeight="1">
      <c r="A18" s="154" t="s">
        <v>86</v>
      </c>
      <c r="B18" s="155" t="s">
        <v>87</v>
      </c>
      <c r="C18" s="156" t="s">
        <v>88</v>
      </c>
      <c r="D18" s="156" t="s">
        <v>89</v>
      </c>
      <c r="E18" s="156" t="s">
        <v>90</v>
      </c>
      <c r="F18" s="156" t="s">
        <v>47</v>
      </c>
      <c r="G18" s="156" t="s">
        <v>97</v>
      </c>
      <c r="H18" s="157" t="s">
        <v>95</v>
      </c>
      <c r="I18" s="76">
        <v>30400000</v>
      </c>
      <c r="J18" s="233">
        <v>30400000</v>
      </c>
      <c r="K18" s="233">
        <v>30400000</v>
      </c>
      <c r="L18" s="233">
        <v>11273333</v>
      </c>
      <c r="M18" s="339"/>
      <c r="N18" s="339"/>
      <c r="O18" s="339"/>
      <c r="P18" s="29"/>
      <c r="Q18" s="158"/>
    </row>
    <row r="19" spans="1:17" s="159" customFormat="1" ht="26.45" customHeight="1">
      <c r="A19" s="154" t="s">
        <v>86</v>
      </c>
      <c r="B19" s="155" t="s">
        <v>87</v>
      </c>
      <c r="C19" s="156" t="s">
        <v>88</v>
      </c>
      <c r="D19" s="156" t="s">
        <v>89</v>
      </c>
      <c r="E19" s="156" t="s">
        <v>90</v>
      </c>
      <c r="F19" s="156" t="s">
        <v>47</v>
      </c>
      <c r="G19" s="156" t="s">
        <v>98</v>
      </c>
      <c r="H19" s="157" t="s">
        <v>95</v>
      </c>
      <c r="I19" s="76">
        <v>28000000</v>
      </c>
      <c r="J19" s="233">
        <v>0</v>
      </c>
      <c r="K19" s="233">
        <v>0</v>
      </c>
      <c r="L19" s="233"/>
      <c r="M19" s="339"/>
      <c r="N19" s="339"/>
      <c r="O19" s="339"/>
      <c r="P19" s="29"/>
      <c r="Q19" s="158"/>
    </row>
    <row r="20" spans="1:17" s="159" customFormat="1" ht="26.45" customHeight="1">
      <c r="A20" s="154" t="s">
        <v>86</v>
      </c>
      <c r="B20" s="155" t="s">
        <v>87</v>
      </c>
      <c r="C20" s="156" t="s">
        <v>88</v>
      </c>
      <c r="D20" s="156" t="s">
        <v>89</v>
      </c>
      <c r="E20" s="156" t="s">
        <v>90</v>
      </c>
      <c r="F20" s="156" t="s">
        <v>47</v>
      </c>
      <c r="G20" s="156" t="s">
        <v>93</v>
      </c>
      <c r="H20" s="157" t="s">
        <v>95</v>
      </c>
      <c r="I20" s="76">
        <v>735268000</v>
      </c>
      <c r="J20" s="233">
        <v>763268000</v>
      </c>
      <c r="K20" s="233">
        <v>763268000</v>
      </c>
      <c r="L20" s="233">
        <v>301983367</v>
      </c>
      <c r="M20" s="339"/>
      <c r="N20" s="339"/>
      <c r="O20" s="339"/>
      <c r="P20" s="29"/>
      <c r="Q20" s="158"/>
    </row>
    <row r="21" spans="1:17" s="159" customFormat="1" ht="26.45" customHeight="1">
      <c r="A21" s="154" t="s">
        <v>86</v>
      </c>
      <c r="B21" s="155" t="s">
        <v>87</v>
      </c>
      <c r="C21" s="156" t="s">
        <v>88</v>
      </c>
      <c r="D21" s="156" t="s">
        <v>89</v>
      </c>
      <c r="E21" s="156" t="s">
        <v>90</v>
      </c>
      <c r="F21" s="156" t="s">
        <v>47</v>
      </c>
      <c r="G21" s="156" t="s">
        <v>99</v>
      </c>
      <c r="H21" s="157" t="s">
        <v>95</v>
      </c>
      <c r="I21" s="76">
        <v>0</v>
      </c>
      <c r="J21" s="233">
        <v>0</v>
      </c>
      <c r="K21" s="233">
        <v>0</v>
      </c>
      <c r="L21" s="233">
        <v>0</v>
      </c>
      <c r="M21" s="340"/>
      <c r="N21" s="340"/>
      <c r="O21" s="340"/>
      <c r="P21" s="29"/>
      <c r="Q21" s="158"/>
    </row>
    <row r="22" spans="1:17" s="159" customFormat="1" ht="26.45" customHeight="1">
      <c r="A22" s="154" t="s">
        <v>86</v>
      </c>
      <c r="B22" s="155" t="s">
        <v>87</v>
      </c>
      <c r="C22" s="156" t="s">
        <v>88</v>
      </c>
      <c r="D22" s="156" t="s">
        <v>89</v>
      </c>
      <c r="E22" s="156" t="s">
        <v>90</v>
      </c>
      <c r="F22" s="156" t="s">
        <v>47</v>
      </c>
      <c r="G22" s="156" t="s">
        <v>100</v>
      </c>
      <c r="H22" s="157" t="s">
        <v>92</v>
      </c>
      <c r="I22" s="76"/>
      <c r="J22" s="233">
        <v>60000000</v>
      </c>
      <c r="K22" s="233"/>
      <c r="L22" s="233"/>
      <c r="M22" s="297"/>
      <c r="N22" s="297"/>
      <c r="O22" s="297"/>
      <c r="P22" s="29"/>
      <c r="Q22" s="158"/>
    </row>
    <row r="23" spans="1:17" s="159" customFormat="1" ht="26.45" customHeight="1">
      <c r="A23" s="160" t="s">
        <v>86</v>
      </c>
      <c r="B23" s="161" t="s">
        <v>87</v>
      </c>
      <c r="C23" s="162" t="s">
        <v>88</v>
      </c>
      <c r="D23" s="162" t="s">
        <v>89</v>
      </c>
      <c r="E23" s="162" t="s">
        <v>90</v>
      </c>
      <c r="F23" s="162" t="s">
        <v>49</v>
      </c>
      <c r="G23" s="162" t="s">
        <v>91</v>
      </c>
      <c r="H23" s="163" t="s">
        <v>92</v>
      </c>
      <c r="I23" s="70">
        <v>520098201</v>
      </c>
      <c r="J23" s="234">
        <v>682820750</v>
      </c>
      <c r="K23" s="234">
        <v>273006559</v>
      </c>
      <c r="L23" s="234">
        <v>26920599</v>
      </c>
      <c r="M23" s="341">
        <f>+'RESUMEN DE PROYECTO'!P22</f>
        <v>0</v>
      </c>
      <c r="N23" s="341">
        <f>+'RESUMEN DE PROYECTO'!Q22</f>
        <v>0</v>
      </c>
      <c r="O23" s="341">
        <f>+'RESUMEN DE PROYECTO'!R22</f>
        <v>0</v>
      </c>
      <c r="P23" s="29"/>
      <c r="Q23" s="158"/>
    </row>
    <row r="24" spans="1:17" s="159" customFormat="1" ht="26.45" customHeight="1">
      <c r="A24" s="160" t="s">
        <v>86</v>
      </c>
      <c r="B24" s="161" t="s">
        <v>87</v>
      </c>
      <c r="C24" s="162" t="s">
        <v>88</v>
      </c>
      <c r="D24" s="162" t="s">
        <v>89</v>
      </c>
      <c r="E24" s="162" t="s">
        <v>90</v>
      </c>
      <c r="F24" s="162" t="s">
        <v>49</v>
      </c>
      <c r="G24" s="162" t="s">
        <v>94</v>
      </c>
      <c r="H24" s="163" t="s">
        <v>95</v>
      </c>
      <c r="I24" s="70">
        <v>56000000</v>
      </c>
      <c r="J24" s="234">
        <v>56000000</v>
      </c>
      <c r="K24" s="234">
        <v>56000000</v>
      </c>
      <c r="L24" s="234">
        <v>21700000</v>
      </c>
      <c r="M24" s="341"/>
      <c r="N24" s="341"/>
      <c r="O24" s="341"/>
      <c r="P24" s="29"/>
      <c r="Q24" s="158"/>
    </row>
    <row r="25" spans="1:17" s="159" customFormat="1" ht="26.45" customHeight="1">
      <c r="A25" s="160" t="s">
        <v>86</v>
      </c>
      <c r="B25" s="161" t="s">
        <v>87</v>
      </c>
      <c r="C25" s="162" t="s">
        <v>88</v>
      </c>
      <c r="D25" s="162" t="s">
        <v>89</v>
      </c>
      <c r="E25" s="162" t="s">
        <v>90</v>
      </c>
      <c r="F25" s="162" t="s">
        <v>49</v>
      </c>
      <c r="G25" s="162" t="s">
        <v>97</v>
      </c>
      <c r="H25" s="163" t="s">
        <v>95</v>
      </c>
      <c r="I25" s="70">
        <v>30400000</v>
      </c>
      <c r="J25" s="234">
        <v>30400000</v>
      </c>
      <c r="K25" s="234">
        <v>30400000</v>
      </c>
      <c r="L25" s="234">
        <v>13806666</v>
      </c>
      <c r="M25" s="341"/>
      <c r="N25" s="341"/>
      <c r="O25" s="341"/>
      <c r="P25" s="29"/>
      <c r="Q25" s="158"/>
    </row>
    <row r="26" spans="1:17" s="159" customFormat="1" ht="26.45" customHeight="1">
      <c r="A26" s="160" t="s">
        <v>86</v>
      </c>
      <c r="B26" s="161" t="s">
        <v>87</v>
      </c>
      <c r="C26" s="162" t="s">
        <v>88</v>
      </c>
      <c r="D26" s="162" t="s">
        <v>89</v>
      </c>
      <c r="E26" s="162" t="s">
        <v>90</v>
      </c>
      <c r="F26" s="162" t="s">
        <v>49</v>
      </c>
      <c r="G26" s="162" t="s">
        <v>93</v>
      </c>
      <c r="H26" s="163" t="s">
        <v>95</v>
      </c>
      <c r="I26" s="70">
        <v>170900000</v>
      </c>
      <c r="J26" s="234">
        <v>170900000</v>
      </c>
      <c r="K26" s="234">
        <v>170900000</v>
      </c>
      <c r="L26" s="234">
        <v>64543334</v>
      </c>
      <c r="M26" s="341"/>
      <c r="N26" s="341"/>
      <c r="O26" s="341"/>
      <c r="P26" s="29"/>
      <c r="Q26" s="158"/>
    </row>
    <row r="27" spans="1:17" s="159" customFormat="1" ht="26.45" customHeight="1">
      <c r="A27" s="164" t="s">
        <v>86</v>
      </c>
      <c r="B27" s="165" t="s">
        <v>87</v>
      </c>
      <c r="C27" s="166" t="s">
        <v>88</v>
      </c>
      <c r="D27" s="166" t="s">
        <v>89</v>
      </c>
      <c r="E27" s="166" t="s">
        <v>90</v>
      </c>
      <c r="F27" s="166" t="s">
        <v>101</v>
      </c>
      <c r="G27" s="166" t="s">
        <v>94</v>
      </c>
      <c r="H27" s="167" t="s">
        <v>92</v>
      </c>
      <c r="I27" s="78">
        <v>235752981</v>
      </c>
      <c r="J27" s="235">
        <v>235752981</v>
      </c>
      <c r="K27" s="235">
        <v>231144050</v>
      </c>
      <c r="L27" s="235">
        <v>84586665</v>
      </c>
      <c r="M27" s="342">
        <f>+'RESUMEN DE PROYECTO'!P26</f>
        <v>0</v>
      </c>
      <c r="N27" s="342">
        <f>+'RESUMEN DE PROYECTO'!Q26</f>
        <v>0</v>
      </c>
      <c r="O27" s="342">
        <f>+'RESUMEN DE PROYECTO'!R26</f>
        <v>0</v>
      </c>
      <c r="P27" s="29"/>
      <c r="Q27" s="158"/>
    </row>
    <row r="28" spans="1:17" s="159" customFormat="1" ht="26.45" customHeight="1">
      <c r="A28" s="164" t="s">
        <v>86</v>
      </c>
      <c r="B28" s="165" t="s">
        <v>87</v>
      </c>
      <c r="C28" s="166" t="s">
        <v>88</v>
      </c>
      <c r="D28" s="166" t="s">
        <v>89</v>
      </c>
      <c r="E28" s="166" t="s">
        <v>90</v>
      </c>
      <c r="F28" s="166" t="s">
        <v>101</v>
      </c>
      <c r="G28" s="166" t="s">
        <v>97</v>
      </c>
      <c r="H28" s="167" t="s">
        <v>92</v>
      </c>
      <c r="I28" s="78">
        <v>32300000</v>
      </c>
      <c r="J28" s="235">
        <v>32300000</v>
      </c>
      <c r="K28" s="235">
        <v>32300000</v>
      </c>
      <c r="L28" s="235">
        <v>13173333</v>
      </c>
      <c r="M28" s="342"/>
      <c r="N28" s="342"/>
      <c r="O28" s="342"/>
      <c r="P28" s="29"/>
      <c r="Q28" s="158"/>
    </row>
    <row r="29" spans="1:17" s="159" customFormat="1" ht="26.45" customHeight="1">
      <c r="A29" s="164" t="s">
        <v>86</v>
      </c>
      <c r="B29" s="165" t="s">
        <v>87</v>
      </c>
      <c r="C29" s="166" t="s">
        <v>88</v>
      </c>
      <c r="D29" s="166" t="s">
        <v>89</v>
      </c>
      <c r="E29" s="166" t="s">
        <v>90</v>
      </c>
      <c r="F29" s="166" t="s">
        <v>101</v>
      </c>
      <c r="G29" s="166" t="s">
        <v>93</v>
      </c>
      <c r="H29" s="167" t="s">
        <v>92</v>
      </c>
      <c r="I29" s="78">
        <v>759291069</v>
      </c>
      <c r="J29" s="235">
        <v>359700000</v>
      </c>
      <c r="K29" s="235">
        <v>355300000</v>
      </c>
      <c r="L29" s="235">
        <v>118333334</v>
      </c>
      <c r="M29" s="342"/>
      <c r="N29" s="342"/>
      <c r="O29" s="342"/>
      <c r="P29" s="29"/>
      <c r="Q29" s="158"/>
    </row>
    <row r="30" spans="1:17" s="159" customFormat="1" ht="26.45" customHeight="1">
      <c r="A30" s="164" t="s">
        <v>86</v>
      </c>
      <c r="B30" s="165" t="s">
        <v>87</v>
      </c>
      <c r="C30" s="166" t="s">
        <v>88</v>
      </c>
      <c r="D30" s="166" t="s">
        <v>89</v>
      </c>
      <c r="E30" s="166" t="s">
        <v>90</v>
      </c>
      <c r="F30" s="166" t="s">
        <v>101</v>
      </c>
      <c r="G30" s="166" t="s">
        <v>94</v>
      </c>
      <c r="H30" s="167" t="s">
        <v>95</v>
      </c>
      <c r="I30" s="78">
        <v>43155950</v>
      </c>
      <c r="J30" s="235">
        <v>54205950</v>
      </c>
      <c r="K30" s="235">
        <v>54205950</v>
      </c>
      <c r="L30" s="235">
        <v>19183333</v>
      </c>
      <c r="M30" s="342"/>
      <c r="N30" s="342"/>
      <c r="O30" s="342"/>
      <c r="P30" s="29"/>
      <c r="Q30" s="158"/>
    </row>
    <row r="31" spans="1:17" s="159" customFormat="1" ht="26.45" customHeight="1">
      <c r="A31" s="164" t="s">
        <v>86</v>
      </c>
      <c r="B31" s="165" t="s">
        <v>87</v>
      </c>
      <c r="C31" s="166" t="s">
        <v>88</v>
      </c>
      <c r="D31" s="166" t="s">
        <v>89</v>
      </c>
      <c r="E31" s="166" t="s">
        <v>90</v>
      </c>
      <c r="F31" s="166" t="s">
        <v>101</v>
      </c>
      <c r="G31" s="166" t="s">
        <v>93</v>
      </c>
      <c r="H31" s="167" t="s">
        <v>95</v>
      </c>
      <c r="I31" s="78">
        <v>143800000</v>
      </c>
      <c r="J31" s="235">
        <v>143800000</v>
      </c>
      <c r="K31" s="235">
        <v>143800000</v>
      </c>
      <c r="L31" s="235">
        <v>54893333</v>
      </c>
      <c r="M31" s="342"/>
      <c r="N31" s="342"/>
      <c r="O31" s="342"/>
      <c r="P31" s="29"/>
      <c r="Q31" s="158"/>
    </row>
    <row r="32" spans="1:17" s="159" customFormat="1" ht="26.45" customHeight="1">
      <c r="A32" s="168" t="s">
        <v>102</v>
      </c>
      <c r="B32" s="169" t="s">
        <v>103</v>
      </c>
      <c r="C32" s="168" t="s">
        <v>88</v>
      </c>
      <c r="D32" s="168" t="s">
        <v>104</v>
      </c>
      <c r="E32" s="168" t="s">
        <v>105</v>
      </c>
      <c r="F32" s="168" t="s">
        <v>106</v>
      </c>
      <c r="G32" s="168" t="s">
        <v>93</v>
      </c>
      <c r="H32" s="170" t="s">
        <v>92</v>
      </c>
      <c r="I32" s="71">
        <v>111450000</v>
      </c>
      <c r="J32" s="236">
        <v>0</v>
      </c>
      <c r="K32" s="236">
        <v>0</v>
      </c>
      <c r="L32" s="236"/>
      <c r="M32" s="337">
        <f>+'RESUMEN DE PROYECTO'!P30</f>
        <v>0</v>
      </c>
      <c r="N32" s="337">
        <f>+'RESUMEN DE PROYECTO'!Q30</f>
        <v>0</v>
      </c>
      <c r="O32" s="337">
        <f>+'RESUMEN DE PROYECTO'!R30</f>
        <v>0</v>
      </c>
      <c r="P32" s="29"/>
      <c r="Q32" s="158"/>
    </row>
    <row r="33" spans="1:17" s="159" customFormat="1" ht="26.45" customHeight="1">
      <c r="A33" s="168" t="s">
        <v>102</v>
      </c>
      <c r="B33" s="169" t="s">
        <v>103</v>
      </c>
      <c r="C33" s="168" t="s">
        <v>88</v>
      </c>
      <c r="D33" s="168" t="s">
        <v>104</v>
      </c>
      <c r="E33" s="168" t="s">
        <v>105</v>
      </c>
      <c r="F33" s="168" t="s">
        <v>106</v>
      </c>
      <c r="G33" s="168" t="s">
        <v>97</v>
      </c>
      <c r="H33" s="170" t="s">
        <v>95</v>
      </c>
      <c r="I33" s="71">
        <v>15200000</v>
      </c>
      <c r="J33" s="236">
        <v>15200000</v>
      </c>
      <c r="K33" s="236">
        <v>15200000</v>
      </c>
      <c r="L33" s="236">
        <v>7093333</v>
      </c>
      <c r="M33" s="337"/>
      <c r="N33" s="337"/>
      <c r="O33" s="337"/>
      <c r="P33" s="29"/>
      <c r="Q33" s="158"/>
    </row>
    <row r="34" spans="1:17" s="159" customFormat="1" ht="26.45" customHeight="1">
      <c r="A34" s="168" t="s">
        <v>102</v>
      </c>
      <c r="B34" s="169" t="s">
        <v>103</v>
      </c>
      <c r="C34" s="168" t="s">
        <v>88</v>
      </c>
      <c r="D34" s="168" t="s">
        <v>104</v>
      </c>
      <c r="E34" s="168" t="s">
        <v>105</v>
      </c>
      <c r="F34" s="168" t="s">
        <v>106</v>
      </c>
      <c r="G34" s="168" t="s">
        <v>93</v>
      </c>
      <c r="H34" s="170" t="s">
        <v>95</v>
      </c>
      <c r="I34" s="71">
        <v>216000000</v>
      </c>
      <c r="J34" s="236">
        <v>216000000</v>
      </c>
      <c r="K34" s="236">
        <v>215580000</v>
      </c>
      <c r="L34" s="236">
        <v>78923333</v>
      </c>
      <c r="M34" s="337"/>
      <c r="N34" s="337"/>
      <c r="O34" s="337"/>
      <c r="P34" s="29"/>
      <c r="Q34" s="158"/>
    </row>
    <row r="35" spans="1:17" s="159" customFormat="1" ht="26.45" customHeight="1">
      <c r="A35" s="168" t="s">
        <v>102</v>
      </c>
      <c r="B35" s="169" t="s">
        <v>103</v>
      </c>
      <c r="C35" s="168" t="s">
        <v>88</v>
      </c>
      <c r="D35" s="168" t="s">
        <v>104</v>
      </c>
      <c r="E35" s="168" t="s">
        <v>105</v>
      </c>
      <c r="F35" s="168" t="s">
        <v>106</v>
      </c>
      <c r="G35" s="168" t="s">
        <v>91</v>
      </c>
      <c r="H35" s="170" t="s">
        <v>92</v>
      </c>
      <c r="I35" s="71"/>
      <c r="J35" s="236">
        <v>350000000</v>
      </c>
      <c r="K35" s="236"/>
      <c r="L35" s="236"/>
      <c r="M35" s="296"/>
      <c r="N35" s="296"/>
      <c r="O35" s="296"/>
      <c r="P35" s="29"/>
      <c r="Q35" s="158"/>
    </row>
    <row r="36" spans="1:17" s="159" customFormat="1" ht="26.45" customHeight="1">
      <c r="A36" s="171" t="s">
        <v>107</v>
      </c>
      <c r="B36" s="172" t="s">
        <v>108</v>
      </c>
      <c r="C36" s="171" t="s">
        <v>88</v>
      </c>
      <c r="D36" s="171" t="s">
        <v>109</v>
      </c>
      <c r="E36" s="171" t="s">
        <v>110</v>
      </c>
      <c r="F36" s="171" t="s">
        <v>55</v>
      </c>
      <c r="G36" s="171" t="s">
        <v>111</v>
      </c>
      <c r="H36" s="173" t="s">
        <v>112</v>
      </c>
      <c r="I36" s="77">
        <v>27000000</v>
      </c>
      <c r="J36" s="237">
        <v>0</v>
      </c>
      <c r="K36" s="237">
        <v>0</v>
      </c>
      <c r="L36" s="237"/>
      <c r="M36" s="336">
        <f>+'RESUMEN DE PROYECTO'!P34</f>
        <v>0</v>
      </c>
      <c r="N36" s="336">
        <f>+'RESUMEN DE PROYECTO'!Q34</f>
        <v>0</v>
      </c>
      <c r="O36" s="336">
        <f>+'RESUMEN DE PROYECTO'!R34</f>
        <v>0</v>
      </c>
      <c r="P36" s="29"/>
      <c r="Q36" s="158"/>
    </row>
    <row r="37" spans="1:17" s="159" customFormat="1" ht="26.45" customHeight="1">
      <c r="A37" s="171" t="s">
        <v>107</v>
      </c>
      <c r="B37" s="172" t="s">
        <v>108</v>
      </c>
      <c r="C37" s="171" t="s">
        <v>88</v>
      </c>
      <c r="D37" s="171" t="s">
        <v>109</v>
      </c>
      <c r="E37" s="171" t="s">
        <v>110</v>
      </c>
      <c r="F37" s="171" t="s">
        <v>55</v>
      </c>
      <c r="G37" s="171" t="s">
        <v>111</v>
      </c>
      <c r="H37" s="173" t="s">
        <v>113</v>
      </c>
      <c r="I37" s="77">
        <v>54000000</v>
      </c>
      <c r="J37" s="237">
        <v>54000000</v>
      </c>
      <c r="K37" s="237">
        <v>54000000</v>
      </c>
      <c r="L37" s="237">
        <v>17650000</v>
      </c>
      <c r="M37" s="336"/>
      <c r="N37" s="336"/>
      <c r="O37" s="336"/>
      <c r="P37" s="29"/>
      <c r="Q37" s="158"/>
    </row>
    <row r="38" spans="1:17" ht="39" customHeight="1">
      <c r="A38" s="174"/>
      <c r="B38" s="175"/>
      <c r="C38" s="175"/>
      <c r="I38" s="75">
        <f>SUM(I14:I37)</f>
        <v>4411048201</v>
      </c>
      <c r="J38" s="75">
        <f>SUM(J14:J37)</f>
        <v>4005647681</v>
      </c>
      <c r="K38" s="75">
        <f t="shared" ref="K38:O38" si="0">SUM(K14:K37)</f>
        <v>3157604559</v>
      </c>
      <c r="L38" s="75">
        <f t="shared" si="0"/>
        <v>1143700632</v>
      </c>
      <c r="M38" s="75">
        <f t="shared" si="0"/>
        <v>0</v>
      </c>
      <c r="N38" s="75">
        <f t="shared" si="0"/>
        <v>0</v>
      </c>
      <c r="O38" s="75">
        <f t="shared" si="0"/>
        <v>0</v>
      </c>
      <c r="P38" s="22"/>
      <c r="Q38" s="123"/>
    </row>
    <row r="39" spans="1:17">
      <c r="K39" s="24"/>
      <c r="L39" s="24"/>
    </row>
    <row r="40" spans="1:17">
      <c r="J40" s="40"/>
      <c r="K40" s="40"/>
      <c r="L40" s="40"/>
      <c r="N40" s="30"/>
      <c r="O40" s="123"/>
    </row>
    <row r="41" spans="1:17">
      <c r="J41" s="123"/>
      <c r="K41" s="37"/>
      <c r="L41" s="40"/>
    </row>
    <row r="42" spans="1:17">
      <c r="H42" s="22"/>
      <c r="J42" s="123"/>
      <c r="M42" s="176"/>
      <c r="N42" s="176"/>
    </row>
    <row r="43" spans="1:17">
      <c r="K43" s="37"/>
      <c r="L43" s="37"/>
      <c r="M43" s="176"/>
      <c r="N43" s="176"/>
    </row>
    <row r="46" spans="1:17">
      <c r="J46" s="123"/>
      <c r="M46" s="123"/>
      <c r="N46" s="123"/>
      <c r="O46" s="123"/>
    </row>
    <row r="47" spans="1:17">
      <c r="J47" s="123"/>
      <c r="M47" s="123"/>
      <c r="N47" s="123"/>
      <c r="O47" s="123"/>
    </row>
    <row r="48" spans="1:17">
      <c r="J48" s="123"/>
      <c r="M48" s="123"/>
      <c r="N48" s="123"/>
      <c r="O48" s="123"/>
    </row>
    <row r="49" spans="6:15">
      <c r="J49" s="123"/>
      <c r="M49" s="123"/>
      <c r="N49" s="123"/>
      <c r="O49" s="123"/>
    </row>
    <row r="51" spans="6:15">
      <c r="J51" s="123"/>
      <c r="M51" s="123"/>
      <c r="N51" s="123"/>
      <c r="O51" s="123"/>
    </row>
    <row r="54" spans="6:15">
      <c r="F54"/>
    </row>
    <row r="55" spans="6:15">
      <c r="F55"/>
    </row>
    <row r="56" spans="6:15">
      <c r="F56"/>
    </row>
    <row r="57" spans="6:15">
      <c r="F57"/>
    </row>
    <row r="58" spans="6:15">
      <c r="F58"/>
    </row>
    <row r="59" spans="6:15">
      <c r="F59"/>
    </row>
    <row r="60" spans="6:15">
      <c r="F60"/>
    </row>
    <row r="61" spans="6:15">
      <c r="F61"/>
    </row>
    <row r="62" spans="6:15">
      <c r="F62"/>
    </row>
    <row r="63" spans="6:15">
      <c r="F63"/>
    </row>
    <row r="64" spans="6:15">
      <c r="F64"/>
    </row>
    <row r="65" spans="6:6">
      <c r="F65"/>
    </row>
    <row r="66" spans="6:6">
      <c r="F66"/>
    </row>
    <row r="67" spans="6:6">
      <c r="F67"/>
    </row>
    <row r="68" spans="6:6">
      <c r="F68"/>
    </row>
    <row r="69" spans="6:6">
      <c r="F69"/>
    </row>
    <row r="70" spans="6:6">
      <c r="F70"/>
    </row>
    <row r="71" spans="6:6">
      <c r="F71"/>
    </row>
    <row r="72" spans="6:6">
      <c r="F72"/>
    </row>
    <row r="73" spans="6:6">
      <c r="F73"/>
    </row>
    <row r="74" spans="6:6">
      <c r="F74"/>
    </row>
    <row r="75" spans="6:6">
      <c r="F75"/>
    </row>
    <row r="76" spans="6:6">
      <c r="F76"/>
    </row>
    <row r="77" spans="6:6">
      <c r="F77"/>
    </row>
    <row r="78" spans="6:6">
      <c r="F78"/>
    </row>
    <row r="79" spans="6:6">
      <c r="F79"/>
    </row>
    <row r="80" spans="6:6">
      <c r="F80"/>
    </row>
    <row r="81" spans="6:6">
      <c r="F81"/>
    </row>
    <row r="82" spans="6:6">
      <c r="F82"/>
    </row>
    <row r="83" spans="6:6">
      <c r="F83"/>
    </row>
    <row r="84" spans="6:6">
      <c r="F84"/>
    </row>
    <row r="85" spans="6:6">
      <c r="F85"/>
    </row>
    <row r="86" spans="6:6">
      <c r="F86"/>
    </row>
    <row r="87" spans="6:6">
      <c r="F87"/>
    </row>
    <row r="88" spans="6:6">
      <c r="F88"/>
    </row>
    <row r="89" spans="6:6">
      <c r="F89"/>
    </row>
    <row r="90" spans="6:6">
      <c r="F90"/>
    </row>
    <row r="91" spans="6:6">
      <c r="F91"/>
    </row>
    <row r="92" spans="6:6">
      <c r="F92"/>
    </row>
    <row r="93" spans="6:6">
      <c r="F93"/>
    </row>
    <row r="94" spans="6:6">
      <c r="F94"/>
    </row>
    <row r="95" spans="6:6">
      <c r="F95"/>
    </row>
    <row r="96" spans="6:6">
      <c r="F96"/>
    </row>
    <row r="97" spans="6:6">
      <c r="F97"/>
    </row>
    <row r="98" spans="6:6">
      <c r="F98"/>
    </row>
    <row r="99" spans="6:6">
      <c r="F99"/>
    </row>
    <row r="100" spans="6:6">
      <c r="F100"/>
    </row>
    <row r="101" spans="6:6">
      <c r="F101"/>
    </row>
    <row r="102" spans="6:6">
      <c r="F102"/>
    </row>
    <row r="103" spans="6:6">
      <c r="F103"/>
    </row>
    <row r="104" spans="6:6">
      <c r="F104"/>
    </row>
    <row r="105" spans="6:6">
      <c r="F105"/>
    </row>
    <row r="106" spans="6:6">
      <c r="F106"/>
    </row>
    <row r="107" spans="6:6">
      <c r="F107"/>
    </row>
    <row r="108" spans="6:6">
      <c r="F108"/>
    </row>
    <row r="109" spans="6:6">
      <c r="F109"/>
    </row>
    <row r="110" spans="6:6">
      <c r="F110"/>
    </row>
    <row r="111" spans="6:6">
      <c r="F111"/>
    </row>
    <row r="112" spans="6:6">
      <c r="F112"/>
    </row>
    <row r="113" spans="6:6">
      <c r="F113"/>
    </row>
    <row r="114" spans="6:6">
      <c r="F114"/>
    </row>
    <row r="115" spans="6:6">
      <c r="F115"/>
    </row>
    <row r="116" spans="6:6">
      <c r="F116"/>
    </row>
    <row r="117" spans="6:6">
      <c r="F117"/>
    </row>
    <row r="118" spans="6:6">
      <c r="F118"/>
    </row>
    <row r="119" spans="6:6">
      <c r="F119"/>
    </row>
    <row r="120" spans="6:6">
      <c r="F120"/>
    </row>
    <row r="121" spans="6:6">
      <c r="F121"/>
    </row>
    <row r="122" spans="6:6">
      <c r="F122"/>
    </row>
    <row r="123" spans="6:6">
      <c r="F123"/>
    </row>
    <row r="124" spans="6:6">
      <c r="F124"/>
    </row>
    <row r="125" spans="6:6">
      <c r="F125"/>
    </row>
    <row r="126" spans="6:6">
      <c r="F126"/>
    </row>
    <row r="127" spans="6:6">
      <c r="F127"/>
    </row>
    <row r="128" spans="6:6">
      <c r="F128"/>
    </row>
    <row r="129" spans="6:6">
      <c r="F129"/>
    </row>
    <row r="130" spans="6:6">
      <c r="F130"/>
    </row>
    <row r="131" spans="6:6">
      <c r="F131"/>
    </row>
    <row r="132" spans="6:6">
      <c r="F132"/>
    </row>
    <row r="133" spans="6:6">
      <c r="F133"/>
    </row>
    <row r="134" spans="6:6">
      <c r="F134"/>
    </row>
    <row r="135" spans="6:6">
      <c r="F135"/>
    </row>
    <row r="136" spans="6:6">
      <c r="F136"/>
    </row>
    <row r="137" spans="6:6">
      <c r="F137"/>
    </row>
    <row r="138" spans="6:6">
      <c r="F138"/>
    </row>
    <row r="139" spans="6:6">
      <c r="F139"/>
    </row>
    <row r="140" spans="6:6">
      <c r="F140"/>
    </row>
    <row r="141" spans="6:6">
      <c r="F141"/>
    </row>
    <row r="142" spans="6:6">
      <c r="F142"/>
    </row>
    <row r="143" spans="6:6">
      <c r="F143"/>
    </row>
    <row r="144" spans="6:6">
      <c r="F144"/>
    </row>
    <row r="145" spans="6:6">
      <c r="F145"/>
    </row>
    <row r="146" spans="6:6">
      <c r="F146"/>
    </row>
    <row r="147" spans="6:6">
      <c r="F147"/>
    </row>
    <row r="148" spans="6:6">
      <c r="F148"/>
    </row>
    <row r="149" spans="6:6">
      <c r="F149"/>
    </row>
    <row r="150" spans="6:6">
      <c r="F150"/>
    </row>
    <row r="151" spans="6:6">
      <c r="F151"/>
    </row>
    <row r="152" spans="6:6">
      <c r="F152"/>
    </row>
    <row r="153" spans="6:6">
      <c r="F153"/>
    </row>
    <row r="154" spans="6:6">
      <c r="F154"/>
    </row>
    <row r="155" spans="6:6">
      <c r="F155"/>
    </row>
    <row r="156" spans="6:6">
      <c r="F156"/>
    </row>
    <row r="157" spans="6:6">
      <c r="F157"/>
    </row>
    <row r="158" spans="6:6">
      <c r="F158"/>
    </row>
    <row r="159" spans="6:6">
      <c r="F159"/>
    </row>
    <row r="160" spans="6:6">
      <c r="F160"/>
    </row>
    <row r="161" spans="6:6">
      <c r="F161"/>
    </row>
    <row r="162" spans="6:6">
      <c r="F162"/>
    </row>
    <row r="163" spans="6:6">
      <c r="F163"/>
    </row>
    <row r="164" spans="6:6">
      <c r="F164"/>
    </row>
    <row r="165" spans="6:6">
      <c r="F165"/>
    </row>
    <row r="166" spans="6:6">
      <c r="F166"/>
    </row>
    <row r="167" spans="6:6">
      <c r="F167"/>
    </row>
    <row r="168" spans="6:6">
      <c r="F168"/>
    </row>
    <row r="169" spans="6:6">
      <c r="F169"/>
    </row>
    <row r="170" spans="6:6">
      <c r="F170"/>
    </row>
    <row r="171" spans="6:6">
      <c r="F171"/>
    </row>
    <row r="172" spans="6:6">
      <c r="F172"/>
    </row>
    <row r="173" spans="6:6">
      <c r="F173"/>
    </row>
    <row r="174" spans="6:6">
      <c r="F174"/>
    </row>
    <row r="175" spans="6:6">
      <c r="F175"/>
    </row>
    <row r="176" spans="6:6">
      <c r="F176"/>
    </row>
    <row r="177" spans="6:6">
      <c r="F177"/>
    </row>
    <row r="178" spans="6:6">
      <c r="F178"/>
    </row>
    <row r="179" spans="6:6">
      <c r="F179"/>
    </row>
    <row r="180" spans="6:6">
      <c r="F180"/>
    </row>
    <row r="181" spans="6:6">
      <c r="F181"/>
    </row>
    <row r="182" spans="6:6">
      <c r="F182"/>
    </row>
    <row r="183" spans="6:6">
      <c r="F183"/>
    </row>
    <row r="184" spans="6:6">
      <c r="F184"/>
    </row>
    <row r="185" spans="6:6">
      <c r="F185"/>
    </row>
    <row r="186" spans="6:6">
      <c r="F186"/>
    </row>
    <row r="187" spans="6:6">
      <c r="F187"/>
    </row>
    <row r="188" spans="6:6">
      <c r="F188"/>
    </row>
    <row r="189" spans="6:6">
      <c r="F189"/>
    </row>
    <row r="190" spans="6:6">
      <c r="F190"/>
    </row>
    <row r="191" spans="6:6">
      <c r="F191"/>
    </row>
    <row r="192" spans="6:6">
      <c r="F192"/>
    </row>
    <row r="193" spans="6:6">
      <c r="F193"/>
    </row>
    <row r="194" spans="6:6">
      <c r="F194"/>
    </row>
    <row r="195" spans="6:6">
      <c r="F195"/>
    </row>
    <row r="196" spans="6:6">
      <c r="F196"/>
    </row>
    <row r="197" spans="6:6">
      <c r="F197"/>
    </row>
    <row r="198" spans="6:6">
      <c r="F198"/>
    </row>
    <row r="199" spans="6:6">
      <c r="F199"/>
    </row>
    <row r="200" spans="6:6">
      <c r="F200"/>
    </row>
    <row r="201" spans="6:6">
      <c r="F201"/>
    </row>
    <row r="202" spans="6:6">
      <c r="F202"/>
    </row>
    <row r="203" spans="6:6">
      <c r="F203"/>
    </row>
    <row r="204" spans="6:6">
      <c r="F204"/>
    </row>
    <row r="205" spans="6:6">
      <c r="F205"/>
    </row>
    <row r="206" spans="6:6">
      <c r="F206"/>
    </row>
    <row r="207" spans="6:6">
      <c r="F207"/>
    </row>
    <row r="208" spans="6:6">
      <c r="F208"/>
    </row>
    <row r="209" spans="6:6">
      <c r="F209"/>
    </row>
    <row r="210" spans="6:6">
      <c r="F210"/>
    </row>
    <row r="211" spans="6:6">
      <c r="F211"/>
    </row>
    <row r="212" spans="6:6">
      <c r="F212"/>
    </row>
    <row r="213" spans="6:6">
      <c r="F213"/>
    </row>
    <row r="214" spans="6:6">
      <c r="F214"/>
    </row>
    <row r="215" spans="6:6">
      <c r="F215"/>
    </row>
    <row r="216" spans="6:6">
      <c r="F216"/>
    </row>
    <row r="217" spans="6:6">
      <c r="F217"/>
    </row>
    <row r="218" spans="6:6">
      <c r="F218"/>
    </row>
    <row r="219" spans="6:6">
      <c r="F219"/>
    </row>
    <row r="220" spans="6:6">
      <c r="F220"/>
    </row>
    <row r="221" spans="6:6">
      <c r="F221"/>
    </row>
    <row r="222" spans="6:6">
      <c r="F222"/>
    </row>
    <row r="223" spans="6:6">
      <c r="F223"/>
    </row>
    <row r="224" spans="6:6">
      <c r="F224"/>
    </row>
    <row r="225" spans="6:6">
      <c r="F225"/>
    </row>
    <row r="226" spans="6:6">
      <c r="F226"/>
    </row>
    <row r="227" spans="6:6">
      <c r="F227"/>
    </row>
    <row r="228" spans="6:6">
      <c r="F228"/>
    </row>
    <row r="229" spans="6:6">
      <c r="F229"/>
    </row>
    <row r="230" spans="6:6">
      <c r="F230"/>
    </row>
    <row r="231" spans="6:6">
      <c r="F231"/>
    </row>
    <row r="232" spans="6:6">
      <c r="F232"/>
    </row>
    <row r="233" spans="6:6">
      <c r="F233"/>
    </row>
    <row r="234" spans="6:6">
      <c r="F234"/>
    </row>
    <row r="235" spans="6:6">
      <c r="F235"/>
    </row>
    <row r="236" spans="6:6">
      <c r="F236"/>
    </row>
    <row r="237" spans="6:6">
      <c r="F237"/>
    </row>
    <row r="238" spans="6:6">
      <c r="F238"/>
    </row>
    <row r="239" spans="6:6">
      <c r="F239"/>
    </row>
    <row r="240" spans="6:6">
      <c r="F240"/>
    </row>
    <row r="241" spans="6:6">
      <c r="F241"/>
    </row>
    <row r="242" spans="6:6">
      <c r="F242"/>
    </row>
    <row r="243" spans="6:6">
      <c r="F243"/>
    </row>
    <row r="244" spans="6:6">
      <c r="F244"/>
    </row>
    <row r="245" spans="6:6">
      <c r="F245"/>
    </row>
    <row r="246" spans="6:6">
      <c r="F246"/>
    </row>
    <row r="247" spans="6:6">
      <c r="F247"/>
    </row>
    <row r="248" spans="6:6">
      <c r="F248"/>
    </row>
    <row r="249" spans="6:6">
      <c r="F249"/>
    </row>
    <row r="250" spans="6:6">
      <c r="F250"/>
    </row>
    <row r="251" spans="6:6">
      <c r="F251"/>
    </row>
    <row r="252" spans="6:6">
      <c r="F252"/>
    </row>
    <row r="253" spans="6:6">
      <c r="F253"/>
    </row>
    <row r="254" spans="6:6">
      <c r="F254"/>
    </row>
    <row r="255" spans="6:6">
      <c r="F255"/>
    </row>
  </sheetData>
  <sheetProtection algorithmName="SHA-512" hashValue="fIg1wXq47NmyG7G3X4rP4SNP9Nn6Ryc0Nvsl60bVSx1HWkpHh3PwNFwar8AHx/XkB7LduG0/DXNshor+uKx4vQ==" saltValue="14xHVd9y0DkEd1DEeS373A==" spinCount="100000" sheet="1" formatCells="0" formatColumns="0" sort="0" autoFilter="0" pivotTables="0"/>
  <autoFilter ref="A13:O38" xr:uid="{00000000-0009-0000-0000-000003000000}"/>
  <mergeCells count="20">
    <mergeCell ref="M14:M21"/>
    <mergeCell ref="N14:N21"/>
    <mergeCell ref="O14:O21"/>
    <mergeCell ref="M23:M26"/>
    <mergeCell ref="M27:M31"/>
    <mergeCell ref="N27:N31"/>
    <mergeCell ref="O27:O31"/>
    <mergeCell ref="O23:O26"/>
    <mergeCell ref="N23:N26"/>
    <mergeCell ref="M36:M37"/>
    <mergeCell ref="N36:N37"/>
    <mergeCell ref="O36:O37"/>
    <mergeCell ref="M32:M34"/>
    <mergeCell ref="N32:N34"/>
    <mergeCell ref="O32:O34"/>
    <mergeCell ref="A10:B10"/>
    <mergeCell ref="C10:G10"/>
    <mergeCell ref="A5:G6"/>
    <mergeCell ref="A8:B8"/>
    <mergeCell ref="C8:G8"/>
  </mergeCells>
  <dataValidations count="7">
    <dataValidation allowBlank="1" showInputMessage="1" showErrorMessage="1" promptTitle="Producto" prompt="Producto (bien o servicio) que dará cuenta del logro de la meta y con la cual se cuantificará y realizará seguimiento a la misma" sqref="E13" xr:uid="{00000000-0002-0000-0300-000000000000}"/>
    <dataValidation allowBlank="1" showInputMessage="1" showErrorMessage="1" promptTitle="Objetivos especificos" prompt="Indique el objetivo especifico del proyecto de inversión" sqref="D13" xr:uid="{00000000-0002-0000-0300-000001000000}"/>
    <dataValidation allowBlank="1" showInputMessage="1" showErrorMessage="1" promptTitle="Metas proyecto inversión" prompt="Escriba el nombre de la meta del proyecto de inversión_x000a_" sqref="F13" xr:uid="{00000000-0002-0000-0300-000002000000}"/>
    <dataValidation allowBlank="1" showInputMessage="1" showErrorMessage="1" promptTitle="Código concepto de gasto" prompt="Código del concepto de gasto, según la clasificación de PREDIS" sqref="G13" xr:uid="{00000000-0002-0000-0300-000004000000}"/>
    <dataValidation allowBlank="1" showInputMessage="1" showErrorMessage="1" promptTitle="Código fuente de financiación" prompt="Código de la fuente de financiación en formato PREDIS, con la cual se logrará el cumplimiento de la meta" sqref="H13" xr:uid="{00000000-0002-0000-0300-000005000000}"/>
    <dataValidation allowBlank="1" showInputMessage="1" showErrorMessage="1" promptTitle="Programado 2020" prompt="Valor total requerido para el logro del producto (bien o servicio), tomando en cuenta el concepto de gasto, fuente de financiación para el año 2020" sqref="I13:J13" xr:uid="{00000000-0002-0000-0300-000006000000}"/>
    <dataValidation allowBlank="1" showInputMessage="1" showErrorMessage="1" promptTitle="Ejecutado 2020" prompt="Valor total ejecutado para el logro del producto (bien o servicio), tomando en cuenta el concepto de gasto, fuente de financiación para el año 2020" sqref="K13 M13" xr:uid="{00000000-0002-0000-0300-000007000000}"/>
  </dataValidations>
  <pageMargins left="0.7" right="0.7" top="0.75" bottom="0.75" header="0.3" footer="0.3"/>
  <pageSetup paperSize="9" scale="28" orientation="landscape"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8000000}">
          <x14:formula1>
            <xm:f>Listas!$A$38:$A$49</xm:f>
          </x14:formula1>
          <xm:sqref>C10:G10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66"/>
  <sheetViews>
    <sheetView zoomScale="60" zoomScaleNormal="60" zoomScaleSheetLayoutView="70" workbookViewId="0">
      <selection activeCell="A10" sqref="A10:C10"/>
    </sheetView>
  </sheetViews>
  <sheetFormatPr defaultColWidth="11" defaultRowHeight="28.5" customHeight="1"/>
  <cols>
    <col min="1" max="1" width="8.375" style="177" customWidth="1"/>
    <col min="2" max="2" width="13.625" style="177" customWidth="1"/>
    <col min="3" max="3" width="14" style="177" customWidth="1"/>
    <col min="4" max="4" width="12" style="177" customWidth="1"/>
    <col min="5" max="5" width="11" hidden="1" customWidth="1"/>
    <col min="6" max="6" width="9.625" style="177" customWidth="1"/>
    <col min="7" max="7" width="12.375" customWidth="1"/>
    <col min="8" max="10" width="15.75" customWidth="1"/>
    <col min="11" max="11" width="12" customWidth="1"/>
    <col min="12" max="23" width="10.625" customWidth="1"/>
  </cols>
  <sheetData>
    <row r="1" spans="1:23" ht="16.5" customHeight="1">
      <c r="M1" s="343"/>
      <c r="N1" s="343"/>
    </row>
    <row r="2" spans="1:23" ht="16.5" customHeight="1">
      <c r="M2" s="343"/>
      <c r="N2" s="343"/>
    </row>
    <row r="3" spans="1:23" ht="16.5" customHeight="1">
      <c r="M3" s="343"/>
      <c r="N3" s="343"/>
    </row>
    <row r="4" spans="1:23" ht="16.5" customHeight="1"/>
    <row r="5" spans="1:23" ht="16.5" customHeight="1">
      <c r="A5" s="335" t="s">
        <v>114</v>
      </c>
      <c r="B5" s="335"/>
      <c r="C5" s="335"/>
      <c r="D5" s="335"/>
      <c r="E5" s="335"/>
      <c r="F5" s="335"/>
      <c r="G5" s="335"/>
      <c r="H5" s="335"/>
      <c r="I5" s="335"/>
      <c r="J5" s="335"/>
      <c r="K5" s="335"/>
      <c r="L5" s="335"/>
      <c r="M5" s="335"/>
      <c r="N5" s="335"/>
      <c r="O5" s="145"/>
      <c r="P5" s="145"/>
      <c r="Q5" s="145"/>
    </row>
    <row r="6" spans="1:23" ht="16.5" customHeight="1">
      <c r="A6" s="335"/>
      <c r="B6" s="335"/>
      <c r="C6" s="335"/>
      <c r="D6" s="335"/>
      <c r="E6" s="335"/>
      <c r="F6" s="335"/>
      <c r="G6" s="335"/>
      <c r="H6" s="335"/>
      <c r="I6" s="335"/>
      <c r="J6" s="335"/>
      <c r="K6" s="335"/>
      <c r="L6" s="335"/>
      <c r="M6" s="335"/>
      <c r="N6" s="335"/>
      <c r="O6" s="145"/>
      <c r="P6" s="145"/>
      <c r="Q6" s="145"/>
    </row>
    <row r="7" spans="1:23" ht="16.5" customHeight="1"/>
    <row r="8" spans="1:23" ht="28.5" customHeight="1">
      <c r="A8" s="334" t="s">
        <v>13</v>
      </c>
      <c r="B8" s="334"/>
      <c r="C8" s="334"/>
      <c r="D8" s="333" t="str">
        <f>'RESUMEN DE PROYECTO'!D6</f>
        <v>Proyecto 7928 - Consolidación de la defensa del espacio público y la apropiación del patrimonio inmobiliario de Bogotá D.C.</v>
      </c>
      <c r="E8" s="333"/>
      <c r="F8" s="333"/>
      <c r="G8" s="333"/>
      <c r="H8" s="333"/>
      <c r="I8" s="333"/>
      <c r="J8" s="333"/>
      <c r="K8" s="333"/>
      <c r="L8" s="333"/>
      <c r="M8" s="333"/>
      <c r="N8" s="333"/>
      <c r="O8" s="178"/>
      <c r="P8" s="178"/>
      <c r="Q8" s="178"/>
    </row>
    <row r="9" spans="1:23" ht="28.5" customHeight="1">
      <c r="A9" s="344"/>
      <c r="B9" s="344"/>
      <c r="C9" s="344"/>
      <c r="D9" s="344"/>
      <c r="E9" s="344"/>
      <c r="F9" s="344"/>
      <c r="G9" s="344"/>
      <c r="H9" s="344"/>
      <c r="I9" s="344"/>
      <c r="J9" s="344"/>
      <c r="K9" s="344"/>
      <c r="L9" s="344"/>
      <c r="M9" s="344"/>
      <c r="N9" s="344"/>
      <c r="O9" s="178"/>
      <c r="P9" s="178"/>
      <c r="Q9" s="178"/>
    </row>
    <row r="10" spans="1:23" ht="28.5" customHeight="1">
      <c r="A10" s="334" t="s">
        <v>23</v>
      </c>
      <c r="B10" s="334"/>
      <c r="C10" s="334"/>
      <c r="D10" s="333" t="str">
        <f>'RESUMEN DE PROYECTO'!D14</f>
        <v>Noviembre</v>
      </c>
      <c r="E10" s="333"/>
      <c r="F10" s="333"/>
      <c r="G10" s="333"/>
      <c r="H10" s="333"/>
      <c r="I10" s="333"/>
      <c r="J10" s="333"/>
      <c r="K10" s="333"/>
      <c r="L10" s="333"/>
      <c r="M10" s="333"/>
      <c r="N10" s="333"/>
      <c r="O10" s="178"/>
      <c r="P10" s="178"/>
      <c r="Q10" s="178"/>
    </row>
    <row r="12" spans="1:23" ht="81.95" customHeight="1">
      <c r="A12" s="345" t="s">
        <v>75</v>
      </c>
      <c r="B12" s="345"/>
      <c r="C12" s="117" t="s">
        <v>76</v>
      </c>
      <c r="D12" s="117" t="s">
        <v>115</v>
      </c>
      <c r="E12" s="117" t="s">
        <v>116</v>
      </c>
      <c r="F12" s="117" t="s">
        <v>117</v>
      </c>
      <c r="G12" s="117" t="s">
        <v>118</v>
      </c>
      <c r="H12" s="117" t="s">
        <v>31</v>
      </c>
      <c r="I12" s="117" t="s">
        <v>119</v>
      </c>
      <c r="J12" s="117" t="s">
        <v>33</v>
      </c>
      <c r="K12" s="117" t="s">
        <v>120</v>
      </c>
      <c r="L12" s="345" t="s">
        <v>121</v>
      </c>
      <c r="M12" s="345"/>
      <c r="N12" s="345"/>
      <c r="O12" s="345" t="s">
        <v>122</v>
      </c>
      <c r="P12" s="345"/>
      <c r="Q12" s="345"/>
      <c r="R12" s="345" t="s">
        <v>123</v>
      </c>
      <c r="S12" s="345"/>
      <c r="T12" s="345"/>
      <c r="U12" s="345" t="s">
        <v>124</v>
      </c>
      <c r="V12" s="345"/>
      <c r="W12" s="345"/>
    </row>
    <row r="13" spans="1:23" ht="27" customHeight="1">
      <c r="A13" s="328" t="s">
        <v>86</v>
      </c>
      <c r="B13" s="328"/>
      <c r="C13" s="328" t="s">
        <v>87</v>
      </c>
      <c r="D13" s="328" t="s">
        <v>48</v>
      </c>
      <c r="E13" s="328"/>
      <c r="F13" s="328" t="s">
        <v>125</v>
      </c>
      <c r="G13" s="328">
        <v>1</v>
      </c>
      <c r="H13" s="179">
        <v>2024</v>
      </c>
      <c r="I13" s="88">
        <v>1</v>
      </c>
      <c r="J13" s="55">
        <f>+AVERAGE('RESUMEN DE PROYECTO'!I18,'RESUMEN DE PROYECTO'!I22,'RESUMEN DE PROYECTO'!I26)</f>
        <v>0.16333333333333336</v>
      </c>
      <c r="K13" s="54">
        <f>IFERROR(J13/I13,"")</f>
        <v>0.16333333333333336</v>
      </c>
      <c r="L13" s="346" t="s">
        <v>126</v>
      </c>
      <c r="M13" s="346"/>
      <c r="N13" s="346"/>
      <c r="O13" s="346" t="s">
        <v>127</v>
      </c>
      <c r="P13" s="346"/>
      <c r="Q13" s="346"/>
      <c r="R13" s="346" t="s">
        <v>128</v>
      </c>
      <c r="S13" s="346"/>
      <c r="T13" s="346"/>
      <c r="U13" s="346" t="s">
        <v>129</v>
      </c>
      <c r="V13" s="346"/>
      <c r="W13" s="346"/>
    </row>
    <row r="14" spans="1:23" ht="27" customHeight="1">
      <c r="A14" s="328"/>
      <c r="B14" s="328"/>
      <c r="C14" s="328"/>
      <c r="D14" s="328"/>
      <c r="E14" s="328"/>
      <c r="F14" s="328"/>
      <c r="G14" s="328"/>
      <c r="H14" s="180">
        <v>2025</v>
      </c>
      <c r="I14" s="89">
        <v>1</v>
      </c>
      <c r="J14" s="224"/>
      <c r="K14" s="50">
        <f t="shared" ref="K14:K23" si="0">IFERROR(J14/I14,"")</f>
        <v>0</v>
      </c>
      <c r="L14" s="346"/>
      <c r="M14" s="346"/>
      <c r="N14" s="346"/>
      <c r="O14" s="346"/>
      <c r="P14" s="346"/>
      <c r="Q14" s="346"/>
      <c r="R14" s="346"/>
      <c r="S14" s="346"/>
      <c r="T14" s="346"/>
      <c r="U14" s="346"/>
      <c r="V14" s="346"/>
      <c r="W14" s="346"/>
    </row>
    <row r="15" spans="1:23" ht="27" customHeight="1">
      <c r="A15" s="328"/>
      <c r="B15" s="328"/>
      <c r="C15" s="328"/>
      <c r="D15" s="328"/>
      <c r="E15" s="328"/>
      <c r="F15" s="328"/>
      <c r="G15" s="328"/>
      <c r="H15" s="180">
        <v>2026</v>
      </c>
      <c r="I15" s="89">
        <v>1</v>
      </c>
      <c r="J15" s="224"/>
      <c r="K15" s="53">
        <f t="shared" si="0"/>
        <v>0</v>
      </c>
      <c r="L15" s="346"/>
      <c r="M15" s="346"/>
      <c r="N15" s="346"/>
      <c r="O15" s="346"/>
      <c r="P15" s="346"/>
      <c r="Q15" s="346"/>
      <c r="R15" s="346"/>
      <c r="S15" s="346"/>
      <c r="T15" s="346"/>
      <c r="U15" s="346"/>
      <c r="V15" s="346"/>
      <c r="W15" s="346"/>
    </row>
    <row r="16" spans="1:23" ht="27" customHeight="1">
      <c r="A16" s="328"/>
      <c r="B16" s="328"/>
      <c r="C16" s="328"/>
      <c r="D16" s="328"/>
      <c r="E16" s="328"/>
      <c r="F16" s="328"/>
      <c r="G16" s="328"/>
      <c r="H16" s="180">
        <v>2027</v>
      </c>
      <c r="I16" s="89">
        <v>1</v>
      </c>
      <c r="J16" s="224"/>
      <c r="K16" s="50">
        <f t="shared" si="0"/>
        <v>0</v>
      </c>
      <c r="L16" s="346"/>
      <c r="M16" s="346"/>
      <c r="N16" s="346"/>
      <c r="O16" s="346"/>
      <c r="P16" s="346"/>
      <c r="Q16" s="346"/>
      <c r="R16" s="346"/>
      <c r="S16" s="346"/>
      <c r="T16" s="346"/>
      <c r="U16" s="346"/>
      <c r="V16" s="346"/>
      <c r="W16" s="346"/>
    </row>
    <row r="17" spans="1:23" ht="27" customHeight="1">
      <c r="A17" s="328" t="s">
        <v>102</v>
      </c>
      <c r="B17" s="328"/>
      <c r="C17" s="328" t="s">
        <v>103</v>
      </c>
      <c r="D17" s="347" t="s">
        <v>50</v>
      </c>
      <c r="E17" s="328"/>
      <c r="F17" s="328" t="s">
        <v>125</v>
      </c>
      <c r="G17" s="328">
        <v>20</v>
      </c>
      <c r="H17" s="179">
        <v>2024</v>
      </c>
      <c r="I17" s="88">
        <v>2</v>
      </c>
      <c r="J17" s="55">
        <f>+'RESUMEN DE PROYECTO'!H30</f>
        <v>0</v>
      </c>
      <c r="K17" s="54">
        <f t="shared" si="0"/>
        <v>0</v>
      </c>
      <c r="L17" s="348"/>
      <c r="M17" s="348"/>
      <c r="N17" s="348"/>
      <c r="O17" s="346" t="s">
        <v>130</v>
      </c>
      <c r="P17" s="346"/>
      <c r="Q17" s="346"/>
      <c r="R17" s="346" t="s">
        <v>131</v>
      </c>
      <c r="S17" s="346"/>
      <c r="T17" s="346"/>
      <c r="U17" s="346" t="s">
        <v>132</v>
      </c>
      <c r="V17" s="346"/>
      <c r="W17" s="346"/>
    </row>
    <row r="18" spans="1:23" ht="27" customHeight="1">
      <c r="A18" s="328"/>
      <c r="B18" s="328"/>
      <c r="C18" s="328"/>
      <c r="D18" s="347"/>
      <c r="E18" s="328"/>
      <c r="F18" s="328"/>
      <c r="G18" s="328"/>
      <c r="H18" s="180">
        <v>2025</v>
      </c>
      <c r="I18" s="90">
        <v>7</v>
      </c>
      <c r="J18" s="225"/>
      <c r="K18" s="50">
        <f t="shared" si="0"/>
        <v>0</v>
      </c>
      <c r="L18" s="348"/>
      <c r="M18" s="348"/>
      <c r="N18" s="348"/>
      <c r="O18" s="346"/>
      <c r="P18" s="346"/>
      <c r="Q18" s="346"/>
      <c r="R18" s="346"/>
      <c r="S18" s="346"/>
      <c r="T18" s="346"/>
      <c r="U18" s="346"/>
      <c r="V18" s="346"/>
      <c r="W18" s="346"/>
    </row>
    <row r="19" spans="1:23" ht="27" customHeight="1">
      <c r="A19" s="328"/>
      <c r="B19" s="328"/>
      <c r="C19" s="328"/>
      <c r="D19" s="347"/>
      <c r="E19" s="328"/>
      <c r="F19" s="328"/>
      <c r="G19" s="328"/>
      <c r="H19" s="180">
        <v>2026</v>
      </c>
      <c r="I19" s="90">
        <v>7</v>
      </c>
      <c r="J19" s="225"/>
      <c r="K19" s="50">
        <f t="shared" si="0"/>
        <v>0</v>
      </c>
      <c r="L19" s="348"/>
      <c r="M19" s="348"/>
      <c r="N19" s="348"/>
      <c r="O19" s="346"/>
      <c r="P19" s="346"/>
      <c r="Q19" s="346"/>
      <c r="R19" s="346"/>
      <c r="S19" s="346"/>
      <c r="T19" s="346"/>
      <c r="U19" s="346"/>
      <c r="V19" s="346"/>
      <c r="W19" s="346"/>
    </row>
    <row r="20" spans="1:23" ht="27" customHeight="1">
      <c r="A20" s="328"/>
      <c r="B20" s="328"/>
      <c r="C20" s="328"/>
      <c r="D20" s="347"/>
      <c r="E20" s="328"/>
      <c r="F20" s="328"/>
      <c r="G20" s="328"/>
      <c r="H20" s="180">
        <v>2027</v>
      </c>
      <c r="I20" s="90">
        <v>4</v>
      </c>
      <c r="J20" s="225"/>
      <c r="K20" s="50">
        <f t="shared" si="0"/>
        <v>0</v>
      </c>
      <c r="L20" s="348"/>
      <c r="M20" s="348"/>
      <c r="N20" s="348"/>
      <c r="O20" s="346"/>
      <c r="P20" s="346"/>
      <c r="Q20" s="346"/>
      <c r="R20" s="346"/>
      <c r="S20" s="346"/>
      <c r="T20" s="346"/>
      <c r="U20" s="346"/>
      <c r="V20" s="346"/>
      <c r="W20" s="346"/>
    </row>
    <row r="21" spans="1:23" ht="27" customHeight="1">
      <c r="A21" s="347" t="s">
        <v>107</v>
      </c>
      <c r="B21" s="347"/>
      <c r="C21" s="347" t="s">
        <v>108</v>
      </c>
      <c r="D21" s="347" t="s">
        <v>50</v>
      </c>
      <c r="E21" s="347"/>
      <c r="F21" s="328" t="s">
        <v>125</v>
      </c>
      <c r="G21" s="350">
        <v>35</v>
      </c>
      <c r="H21" s="179">
        <v>2024</v>
      </c>
      <c r="I21" s="88">
        <f>+'RESUMEN DE PROYECTO'!G34</f>
        <v>5</v>
      </c>
      <c r="J21" s="55">
        <f>+'RESUMEN DE PROYECTO'!H34</f>
        <v>0</v>
      </c>
      <c r="K21" s="54">
        <f t="shared" si="0"/>
        <v>0</v>
      </c>
      <c r="L21" s="348"/>
      <c r="M21" s="348"/>
      <c r="N21" s="348"/>
      <c r="O21" s="351" t="s">
        <v>133</v>
      </c>
      <c r="P21" s="348"/>
      <c r="Q21" s="348"/>
      <c r="R21" s="348" t="s">
        <v>134</v>
      </c>
      <c r="S21" s="349"/>
      <c r="T21" s="349"/>
      <c r="U21" s="348"/>
      <c r="V21" s="349"/>
      <c r="W21" s="349"/>
    </row>
    <row r="22" spans="1:23" ht="27" customHeight="1">
      <c r="A22" s="347"/>
      <c r="B22" s="347"/>
      <c r="C22" s="347"/>
      <c r="D22" s="347"/>
      <c r="E22" s="347"/>
      <c r="F22" s="328"/>
      <c r="G22" s="350"/>
      <c r="H22" s="180">
        <v>2025</v>
      </c>
      <c r="I22" s="180">
        <f>+'RESUMEN DE PROYECTO'!G35</f>
        <v>10</v>
      </c>
      <c r="J22" s="226"/>
      <c r="K22" s="53">
        <f>IFERROR(J22/I22,"")</f>
        <v>0</v>
      </c>
      <c r="L22" s="348"/>
      <c r="M22" s="348"/>
      <c r="N22" s="348"/>
      <c r="O22" s="348"/>
      <c r="P22" s="348"/>
      <c r="Q22" s="348"/>
      <c r="R22" s="349"/>
      <c r="S22" s="349"/>
      <c r="T22" s="349"/>
      <c r="U22" s="349"/>
      <c r="V22" s="349"/>
      <c r="W22" s="349"/>
    </row>
    <row r="23" spans="1:23" ht="27" customHeight="1">
      <c r="A23" s="347"/>
      <c r="B23" s="347"/>
      <c r="C23" s="347"/>
      <c r="D23" s="347"/>
      <c r="E23" s="347"/>
      <c r="F23" s="328"/>
      <c r="G23" s="350"/>
      <c r="H23" s="180">
        <v>2026</v>
      </c>
      <c r="I23" s="180">
        <f>+'RESUMEN DE PROYECTO'!G36</f>
        <v>10</v>
      </c>
      <c r="J23" s="226"/>
      <c r="K23" s="53">
        <f t="shared" si="0"/>
        <v>0</v>
      </c>
      <c r="L23" s="348"/>
      <c r="M23" s="348"/>
      <c r="N23" s="348"/>
      <c r="O23" s="348"/>
      <c r="P23" s="348"/>
      <c r="Q23" s="348"/>
      <c r="R23" s="349"/>
      <c r="S23" s="349"/>
      <c r="T23" s="349"/>
      <c r="U23" s="349"/>
      <c r="V23" s="349"/>
      <c r="W23" s="349"/>
    </row>
    <row r="24" spans="1:23" ht="27" customHeight="1">
      <c r="A24" s="347"/>
      <c r="B24" s="347"/>
      <c r="C24" s="347"/>
      <c r="D24" s="347"/>
      <c r="E24" s="347"/>
      <c r="F24" s="328"/>
      <c r="G24" s="350"/>
      <c r="H24" s="180">
        <v>2027</v>
      </c>
      <c r="I24" s="180">
        <f>+'RESUMEN DE PROYECTO'!G37</f>
        <v>10</v>
      </c>
      <c r="J24" s="227"/>
      <c r="K24" s="53">
        <f>IFERROR(J24/I24,"")</f>
        <v>0</v>
      </c>
      <c r="L24" s="348"/>
      <c r="M24" s="348"/>
      <c r="N24" s="348"/>
      <c r="O24" s="348"/>
      <c r="P24" s="348"/>
      <c r="Q24" s="348"/>
      <c r="R24" s="349"/>
      <c r="S24" s="349"/>
      <c r="T24" s="349"/>
      <c r="U24" s="349"/>
      <c r="V24" s="349"/>
      <c r="W24" s="349"/>
    </row>
    <row r="26" spans="1:23" ht="28.5" customHeight="1">
      <c r="B26" s="263"/>
    </row>
    <row r="27" spans="1:23" ht="28.5" customHeight="1">
      <c r="N27" s="181"/>
      <c r="O27" s="181"/>
    </row>
    <row r="29" spans="1:23" ht="28.5" customHeight="1">
      <c r="N29" s="139"/>
      <c r="O29" s="139"/>
      <c r="P29" s="139"/>
    </row>
    <row r="30" spans="1:23" ht="28.5" customHeight="1">
      <c r="N30" s="139"/>
      <c r="O30" s="139"/>
      <c r="P30" s="139"/>
    </row>
    <row r="31" spans="1:23" ht="28.5" customHeight="1">
      <c r="N31" s="139"/>
      <c r="O31" s="139"/>
      <c r="P31" s="139"/>
    </row>
    <row r="32" spans="1:23" ht="28.5" customHeight="1">
      <c r="N32" s="139"/>
      <c r="O32" s="182"/>
      <c r="P32" s="139"/>
    </row>
    <row r="33" spans="14:16" ht="28.5" customHeight="1">
      <c r="N33" s="139"/>
      <c r="O33" s="183"/>
      <c r="P33" s="139"/>
    </row>
    <row r="34" spans="14:16" ht="28.5" customHeight="1">
      <c r="N34" s="139"/>
      <c r="O34" s="139"/>
      <c r="P34" s="139"/>
    </row>
    <row r="35" spans="14:16" ht="28.5" customHeight="1">
      <c r="N35" s="139"/>
      <c r="O35" s="182"/>
      <c r="P35" s="139"/>
    </row>
    <row r="36" spans="14:16" ht="28.5" customHeight="1">
      <c r="N36" s="139"/>
      <c r="O36" s="182"/>
      <c r="P36" s="139"/>
    </row>
    <row r="37" spans="14:16" ht="28.5" customHeight="1">
      <c r="N37" s="139"/>
      <c r="O37" s="139"/>
      <c r="P37" s="139"/>
    </row>
    <row r="38" spans="14:16" ht="28.5" customHeight="1">
      <c r="N38" s="139"/>
      <c r="O38" s="139"/>
      <c r="P38" s="139"/>
    </row>
    <row r="39" spans="14:16" ht="28.5" customHeight="1">
      <c r="N39" s="139"/>
      <c r="O39" s="182"/>
      <c r="P39" s="139"/>
    </row>
    <row r="40" spans="14:16" ht="28.5" customHeight="1">
      <c r="N40" s="139"/>
      <c r="O40" s="139"/>
      <c r="P40" s="139"/>
    </row>
    <row r="41" spans="14:16" ht="28.5" customHeight="1">
      <c r="N41" s="139"/>
      <c r="O41" s="139"/>
      <c r="P41" s="139"/>
    </row>
    <row r="42" spans="14:16" ht="28.5" customHeight="1">
      <c r="N42" s="139"/>
      <c r="O42" s="139"/>
      <c r="P42" s="139"/>
    </row>
    <row r="43" spans="14:16" ht="28.5" customHeight="1">
      <c r="N43" s="139"/>
      <c r="O43" s="139"/>
      <c r="P43" s="139"/>
    </row>
    <row r="44" spans="14:16" ht="28.5" customHeight="1">
      <c r="N44" s="139"/>
      <c r="O44" s="139"/>
      <c r="P44" s="139"/>
    </row>
    <row r="45" spans="14:16" ht="28.5" customHeight="1">
      <c r="N45" s="139"/>
      <c r="O45" s="139"/>
      <c r="P45" s="139"/>
    </row>
    <row r="46" spans="14:16" ht="28.5" customHeight="1">
      <c r="N46" s="184"/>
      <c r="O46" s="182"/>
      <c r="P46" s="139"/>
    </row>
    <row r="47" spans="14:16" ht="28.5" customHeight="1">
      <c r="N47" s="139"/>
      <c r="O47" s="139"/>
      <c r="P47" s="139"/>
    </row>
    <row r="48" spans="14:16" ht="28.5" customHeight="1">
      <c r="P48" s="139"/>
    </row>
    <row r="49" spans="10:16" ht="28.5" customHeight="1">
      <c r="J49" s="31"/>
      <c r="N49" s="139"/>
      <c r="O49" s="139"/>
      <c r="P49" s="139"/>
    </row>
    <row r="53" spans="10:16" ht="28.5" customHeight="1">
      <c r="N53" s="185"/>
    </row>
    <row r="54" spans="10:16" ht="28.5" customHeight="1">
      <c r="N54" s="185"/>
    </row>
    <row r="57" spans="10:16" ht="28.5" customHeight="1">
      <c r="N57" s="185"/>
    </row>
    <row r="58" spans="10:16" ht="28.5" customHeight="1">
      <c r="N58" s="185"/>
    </row>
    <row r="65" spans="14:14" ht="28.5" customHeight="1">
      <c r="N65" s="185"/>
    </row>
    <row r="66" spans="14:14" ht="28.5" customHeight="1">
      <c r="N66" s="185"/>
    </row>
  </sheetData>
  <sheetProtection algorithmName="SHA-512" hashValue="PAyOTmZAeuEbjhb0siTof2aiGwWpY6E1XaARs08yXGImGK78mPtbdjYMN6ZW1rOFm7Ye5peUbj2fpZraTDROiQ==" saltValue="pdFouEyA6MlayZWQKoMVIQ==" spinCount="100000" sheet="1" formatCells="0" formatColumns="0" formatRows="0" sort="0" autoFilter="0" pivotTables="0"/>
  <mergeCells count="44">
    <mergeCell ref="A21:B24"/>
    <mergeCell ref="C21:C24"/>
    <mergeCell ref="D21:D24"/>
    <mergeCell ref="E21:E24"/>
    <mergeCell ref="F21:F24"/>
    <mergeCell ref="G17:G20"/>
    <mergeCell ref="L17:N20"/>
    <mergeCell ref="O17:Q20"/>
    <mergeCell ref="R21:T24"/>
    <mergeCell ref="U21:W24"/>
    <mergeCell ref="R17:T20"/>
    <mergeCell ref="U17:W20"/>
    <mergeCell ref="G21:G24"/>
    <mergeCell ref="O21:Q24"/>
    <mergeCell ref="L21:N24"/>
    <mergeCell ref="A17:B20"/>
    <mergeCell ref="C17:C20"/>
    <mergeCell ref="D17:D20"/>
    <mergeCell ref="E17:E20"/>
    <mergeCell ref="F17:F20"/>
    <mergeCell ref="R12:T12"/>
    <mergeCell ref="U12:W12"/>
    <mergeCell ref="A13:B16"/>
    <mergeCell ref="C13:C16"/>
    <mergeCell ref="D13:D16"/>
    <mergeCell ref="E13:E16"/>
    <mergeCell ref="F13:F16"/>
    <mergeCell ref="G13:G16"/>
    <mergeCell ref="L13:N16"/>
    <mergeCell ref="O13:Q16"/>
    <mergeCell ref="O12:Q12"/>
    <mergeCell ref="R13:T16"/>
    <mergeCell ref="U13:W16"/>
    <mergeCell ref="A9:N9"/>
    <mergeCell ref="A10:C10"/>
    <mergeCell ref="D10:N10"/>
    <mergeCell ref="A12:B12"/>
    <mergeCell ref="L12:N12"/>
    <mergeCell ref="M1:N1"/>
    <mergeCell ref="M2:N2"/>
    <mergeCell ref="M3:N3"/>
    <mergeCell ref="A5:N6"/>
    <mergeCell ref="A8:C8"/>
    <mergeCell ref="D8:N8"/>
  </mergeCells>
  <phoneticPr fontId="14" type="noConversion"/>
  <dataValidations count="5">
    <dataValidation allowBlank="1" showInputMessage="1" showErrorMessage="1" prompt="Recuerde que un externo va a leer la información, por lo cual, evite términos técnicos, siglas. Use un lenguaje claro. " sqref="L12:T12" xr:uid="{00000000-0002-0000-0400-000000000000}"/>
    <dataValidation allowBlank="1" showInputMessage="1" showErrorMessage="1" prompt="Ejemplo: la escuela del Espacio publico permite a la ciudadanía + complemento.  _x000a_(qué población se beneficia o cómo se beneficia la ciudadanía con los avances y logros)" sqref="U12:W12" xr:uid="{00000000-0002-0000-0400-000001000000}"/>
    <dataValidation allowBlank="1" showInputMessage="1" showErrorMessage="1" promptTitle="MAGNITUD EJECUTADA" prompt="Ingrese numéricamente el avance de  la magnitud por meta acorde al corte del informe." sqref="J12" xr:uid="{00000000-0002-0000-0400-000002000000}"/>
    <dataValidation allowBlank="1" showInputMessage="1" showErrorMessage="1" promptTitle="MAGNITUD PROGRAMADA" prompt="Ingrese la magnitud según como se encuentra en el plan de desarrollo distrital" sqref="I12" xr:uid="{00000000-0002-0000-0400-000003000000}"/>
    <dataValidation allowBlank="1" showInputMessage="1" showErrorMessage="1" promptTitle="TIPO INDICADOR" prompt="Relacione el tipo de indicador tal y como se aparece en el sistema SEGPLAN." sqref="D12" xr:uid="{00000000-0002-0000-0400-000004000000}"/>
  </dataValidations>
  <pageMargins left="0.7" right="0.7" top="0.75" bottom="0.75" header="0.3" footer="0.3"/>
  <pageSetup paperSize="3" scale="58" orientation="landscape"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29"/>
  <sheetViews>
    <sheetView zoomScale="60" zoomScaleNormal="60" workbookViewId="0">
      <selection activeCell="A10" sqref="A10"/>
    </sheetView>
  </sheetViews>
  <sheetFormatPr defaultColWidth="11" defaultRowHeight="27" customHeight="1"/>
  <cols>
    <col min="1" max="1" width="21.375" customWidth="1"/>
    <col min="2" max="2" width="16.375" customWidth="1"/>
    <col min="3" max="3" width="15.125" customWidth="1"/>
    <col min="4" max="4" width="16.375" customWidth="1"/>
    <col min="5" max="5" width="14" customWidth="1"/>
    <col min="6" max="9" width="12.375" customWidth="1"/>
    <col min="10" max="15" width="13.375" style="187" customWidth="1"/>
    <col min="16" max="18" width="13.375" customWidth="1"/>
  </cols>
  <sheetData>
    <row r="1" spans="1:18" ht="16.5" customHeight="1">
      <c r="J1" s="353"/>
      <c r="K1" s="353"/>
    </row>
    <row r="2" spans="1:18" ht="16.5" customHeight="1">
      <c r="J2" s="353"/>
      <c r="K2" s="353"/>
    </row>
    <row r="3" spans="1:18" ht="16.5" customHeight="1">
      <c r="J3" s="353"/>
      <c r="K3" s="353"/>
    </row>
    <row r="4" spans="1:18" ht="16.5" customHeight="1"/>
    <row r="5" spans="1:18" ht="16.5" customHeight="1">
      <c r="A5" s="335"/>
      <c r="B5" s="335"/>
      <c r="C5" s="335"/>
      <c r="D5" s="335"/>
      <c r="E5" s="335"/>
      <c r="F5" s="335"/>
      <c r="G5" s="335"/>
      <c r="H5" s="335"/>
      <c r="I5" s="335"/>
      <c r="J5" s="335"/>
      <c r="K5" s="335"/>
      <c r="L5" s="145"/>
      <c r="M5" s="145"/>
      <c r="N5" s="145"/>
      <c r="O5" s="145"/>
      <c r="P5" s="145"/>
      <c r="Q5" s="145"/>
      <c r="R5" s="145"/>
    </row>
    <row r="6" spans="1:18" ht="16.5" customHeight="1">
      <c r="A6" s="335"/>
      <c r="B6" s="335"/>
      <c r="C6" s="335"/>
      <c r="D6" s="335"/>
      <c r="E6" s="335"/>
      <c r="F6" s="335"/>
      <c r="G6" s="335"/>
      <c r="H6" s="335"/>
      <c r="I6" s="335"/>
      <c r="J6" s="335"/>
      <c r="K6" s="335"/>
      <c r="L6" s="145"/>
      <c r="M6" s="145"/>
      <c r="N6" s="145"/>
      <c r="O6" s="145"/>
      <c r="P6" s="145"/>
      <c r="Q6" s="145"/>
      <c r="R6" s="145"/>
    </row>
    <row r="7" spans="1:18" ht="16.5" customHeight="1"/>
    <row r="8" spans="1:18" ht="27" customHeight="1">
      <c r="A8" s="147" t="str">
        <f>+'METAS PDD'!A8:C8</f>
        <v>NOMBRE DEL PROYECTO:</v>
      </c>
      <c r="B8" s="333" t="str">
        <f>+'RESUMEN DE PROYECTO'!D6</f>
        <v>Proyecto 7928 - Consolidación de la defensa del espacio público y la apropiación del patrimonio inmobiliario de Bogotá D.C.</v>
      </c>
      <c r="C8" s="333"/>
      <c r="D8" s="333"/>
      <c r="E8" s="333"/>
      <c r="F8" s="333"/>
      <c r="G8" s="333"/>
      <c r="H8" s="333"/>
      <c r="I8" s="333"/>
      <c r="J8" s="333"/>
      <c r="K8" s="333"/>
    </row>
    <row r="9" spans="1:18" ht="27" customHeight="1">
      <c r="A9" s="344"/>
      <c r="B9" s="344"/>
      <c r="C9" s="344"/>
      <c r="D9" s="344"/>
      <c r="E9" s="344"/>
      <c r="F9" s="344"/>
      <c r="G9" s="344"/>
      <c r="H9" s="344"/>
      <c r="I9" s="344"/>
      <c r="J9" s="344"/>
      <c r="K9" s="344"/>
    </row>
    <row r="10" spans="1:18" ht="27" customHeight="1">
      <c r="A10" s="147" t="str">
        <f>+'METAS PDD'!A10:C10</f>
        <v>PERIODO DEL INFORME</v>
      </c>
      <c r="B10" s="333" t="str">
        <f>'RESUMEN DE PROYECTO'!D14</f>
        <v>Noviembre</v>
      </c>
      <c r="C10" s="333"/>
      <c r="D10" s="333"/>
      <c r="E10" s="333"/>
      <c r="F10" s="333"/>
      <c r="G10" s="333"/>
      <c r="H10" s="333"/>
      <c r="I10" s="333"/>
      <c r="J10" s="333"/>
      <c r="K10" s="333"/>
      <c r="L10" s="108"/>
      <c r="M10" s="108"/>
      <c r="N10" s="108"/>
      <c r="O10" s="108"/>
      <c r="P10" s="108"/>
      <c r="Q10" s="108"/>
      <c r="R10" s="108"/>
    </row>
    <row r="12" spans="1:18" ht="60" customHeight="1">
      <c r="A12" s="117" t="s">
        <v>135</v>
      </c>
      <c r="B12" s="117" t="s">
        <v>136</v>
      </c>
      <c r="C12" s="117" t="s">
        <v>137</v>
      </c>
      <c r="D12" s="117" t="s">
        <v>138</v>
      </c>
      <c r="E12" s="117" t="s">
        <v>118</v>
      </c>
      <c r="F12" s="117" t="s">
        <v>31</v>
      </c>
      <c r="G12" s="117" t="s">
        <v>119</v>
      </c>
      <c r="H12" s="117" t="s">
        <v>33</v>
      </c>
      <c r="I12" s="117" t="s">
        <v>120</v>
      </c>
      <c r="J12" s="345" t="s">
        <v>139</v>
      </c>
      <c r="K12" s="345"/>
      <c r="L12" s="345"/>
      <c r="M12" s="345"/>
      <c r="N12" s="345"/>
      <c r="O12" s="345"/>
      <c r="P12" s="345" t="s">
        <v>140</v>
      </c>
      <c r="Q12" s="345"/>
      <c r="R12" s="345"/>
    </row>
    <row r="13" spans="1:18" s="190" customFormat="1" ht="27.95" customHeight="1">
      <c r="A13" s="352" t="str">
        <f>+'CADENA DE VALOR'!D14</f>
        <v>OE1. Fomentar la aplicación de los diversos instrumentos de administración del patrimonio inmobiliario distrital y del espacio público cultural</v>
      </c>
      <c r="B13" s="352" t="str">
        <f>+'CADENA DE VALOR'!E14</f>
        <v xml:space="preserve">4501008 - Servicio de información actualizado	</v>
      </c>
      <c r="C13" s="352" t="s">
        <v>141</v>
      </c>
      <c r="D13" s="352" t="s">
        <v>142</v>
      </c>
      <c r="E13" s="352">
        <f>+'METAS PDD'!G13:G16</f>
        <v>1</v>
      </c>
      <c r="F13" s="140">
        <f>+'METAS PDD'!H13</f>
        <v>2024</v>
      </c>
      <c r="G13" s="188">
        <f>+'METAS PDD'!I13</f>
        <v>1</v>
      </c>
      <c r="H13" s="189">
        <f>+'METAS PDD'!J13</f>
        <v>0.16333333333333336</v>
      </c>
      <c r="I13" s="57">
        <f t="shared" ref="I13:I24" si="0">IFERROR(H13/G13,"")</f>
        <v>0.16333333333333336</v>
      </c>
      <c r="J13" s="354" t="s">
        <v>143</v>
      </c>
      <c r="K13" s="354"/>
      <c r="L13" s="354"/>
      <c r="M13" s="354"/>
      <c r="N13" s="354"/>
      <c r="O13" s="354"/>
      <c r="P13" s="356"/>
      <c r="Q13" s="356"/>
      <c r="R13" s="356"/>
    </row>
    <row r="14" spans="1:18" s="190" customFormat="1" ht="27.95" customHeight="1">
      <c r="A14" s="352"/>
      <c r="B14" s="352"/>
      <c r="C14" s="352"/>
      <c r="D14" s="352"/>
      <c r="E14" s="352"/>
      <c r="F14" s="191">
        <f>+'METAS PDD'!H14</f>
        <v>2025</v>
      </c>
      <c r="G14" s="192">
        <f>+'METAS PDD'!I14</f>
        <v>1</v>
      </c>
      <c r="H14" s="192">
        <f>+'METAS PDD'!J14</f>
        <v>0</v>
      </c>
      <c r="I14" s="49">
        <f t="shared" si="0"/>
        <v>0</v>
      </c>
      <c r="J14" s="354"/>
      <c r="K14" s="354"/>
      <c r="L14" s="354"/>
      <c r="M14" s="354"/>
      <c r="N14" s="354"/>
      <c r="O14" s="354"/>
      <c r="P14" s="356"/>
      <c r="Q14" s="356"/>
      <c r="R14" s="356"/>
    </row>
    <row r="15" spans="1:18" s="190" customFormat="1" ht="27.95" customHeight="1">
      <c r="A15" s="352"/>
      <c r="B15" s="352"/>
      <c r="C15" s="352"/>
      <c r="D15" s="352"/>
      <c r="E15" s="352"/>
      <c r="F15" s="191">
        <f>+'METAS PDD'!H15</f>
        <v>2026</v>
      </c>
      <c r="G15" s="192">
        <f>+'METAS PDD'!I15</f>
        <v>1</v>
      </c>
      <c r="H15" s="192">
        <f>+'METAS PDD'!J15</f>
        <v>0</v>
      </c>
      <c r="I15" s="50">
        <f t="shared" si="0"/>
        <v>0</v>
      </c>
      <c r="J15" s="354"/>
      <c r="K15" s="354"/>
      <c r="L15" s="354"/>
      <c r="M15" s="354"/>
      <c r="N15" s="354"/>
      <c r="O15" s="354"/>
      <c r="P15" s="356"/>
      <c r="Q15" s="356"/>
      <c r="R15" s="356"/>
    </row>
    <row r="16" spans="1:18" s="190" customFormat="1" ht="27.95" customHeight="1">
      <c r="A16" s="352"/>
      <c r="B16" s="352"/>
      <c r="C16" s="352"/>
      <c r="D16" s="352"/>
      <c r="E16" s="352"/>
      <c r="F16" s="191">
        <f>+'METAS PDD'!H16</f>
        <v>2027</v>
      </c>
      <c r="G16" s="192">
        <f>+'METAS PDD'!I16</f>
        <v>1</v>
      </c>
      <c r="H16" s="192">
        <f>+'METAS PDD'!J16</f>
        <v>0</v>
      </c>
      <c r="I16" s="49">
        <f t="shared" si="0"/>
        <v>0</v>
      </c>
      <c r="J16" s="354"/>
      <c r="K16" s="354"/>
      <c r="L16" s="354"/>
      <c r="M16" s="354"/>
      <c r="N16" s="354"/>
      <c r="O16" s="354"/>
      <c r="P16" s="356"/>
      <c r="Q16" s="356"/>
      <c r="R16" s="356"/>
    </row>
    <row r="17" spans="1:22" ht="27.95" customHeight="1">
      <c r="A17" s="352" t="str">
        <f>+'CADENA DE VALOR'!D32</f>
        <v>OE 2. Mejorar la cobertura y la eficacia de las acciones pedagógicas y en cultura ciudadana asociadas al valor social del espacio público.</v>
      </c>
      <c r="B17" s="352" t="str">
        <f>+'CADENA DE VALOR'!E32</f>
        <v xml:space="preserve">4501046 -Documentos de lineamientos técnicos	</v>
      </c>
      <c r="C17" s="352" t="s">
        <v>141</v>
      </c>
      <c r="D17" s="352" t="s">
        <v>144</v>
      </c>
      <c r="E17" s="352">
        <f>+'METAS PDD'!G17:G20</f>
        <v>20</v>
      </c>
      <c r="F17" s="140">
        <f>+'METAS PDD'!H17</f>
        <v>2024</v>
      </c>
      <c r="G17" s="188">
        <f>+'METAS PDD'!I17</f>
        <v>2</v>
      </c>
      <c r="H17" s="188">
        <f>+'METAS PDD'!J17</f>
        <v>0</v>
      </c>
      <c r="I17" s="57">
        <f t="shared" si="0"/>
        <v>0</v>
      </c>
      <c r="J17" s="354" t="s">
        <v>145</v>
      </c>
      <c r="K17" s="354"/>
      <c r="L17" s="354"/>
      <c r="M17" s="354"/>
      <c r="N17" s="354"/>
      <c r="O17" s="354"/>
      <c r="P17" s="357"/>
      <c r="Q17" s="358"/>
      <c r="R17" s="358"/>
    </row>
    <row r="18" spans="1:22" ht="27.95" customHeight="1">
      <c r="A18" s="352"/>
      <c r="B18" s="352"/>
      <c r="C18" s="352"/>
      <c r="D18" s="352"/>
      <c r="E18" s="352"/>
      <c r="F18" s="191">
        <f>+'METAS PDD'!H18</f>
        <v>2025</v>
      </c>
      <c r="G18" s="192">
        <f>+'METAS PDD'!I18</f>
        <v>7</v>
      </c>
      <c r="H18" s="192">
        <f>+'METAS PDD'!J18</f>
        <v>0</v>
      </c>
      <c r="I18" s="56">
        <f t="shared" si="0"/>
        <v>0</v>
      </c>
      <c r="J18" s="354"/>
      <c r="K18" s="354"/>
      <c r="L18" s="354"/>
      <c r="M18" s="354"/>
      <c r="N18" s="354"/>
      <c r="O18" s="354"/>
      <c r="P18" s="358"/>
      <c r="Q18" s="358"/>
      <c r="R18" s="358"/>
    </row>
    <row r="19" spans="1:22" ht="27.95" customHeight="1">
      <c r="A19" s="352"/>
      <c r="B19" s="352"/>
      <c r="C19" s="352"/>
      <c r="D19" s="352"/>
      <c r="E19" s="352"/>
      <c r="F19" s="191">
        <f>+'METAS PDD'!H19</f>
        <v>2026</v>
      </c>
      <c r="G19" s="192">
        <f>+'METAS PDD'!I19</f>
        <v>7</v>
      </c>
      <c r="H19" s="192">
        <f>+'METAS PDD'!J19</f>
        <v>0</v>
      </c>
      <c r="I19" s="56">
        <f t="shared" si="0"/>
        <v>0</v>
      </c>
      <c r="J19" s="354"/>
      <c r="K19" s="354"/>
      <c r="L19" s="354"/>
      <c r="M19" s="354"/>
      <c r="N19" s="354"/>
      <c r="O19" s="354"/>
      <c r="P19" s="358"/>
      <c r="Q19" s="358"/>
      <c r="R19" s="358"/>
    </row>
    <row r="20" spans="1:22" ht="27.95" customHeight="1">
      <c r="A20" s="352"/>
      <c r="B20" s="352"/>
      <c r="C20" s="352"/>
      <c r="D20" s="352"/>
      <c r="E20" s="352"/>
      <c r="F20" s="191">
        <f>+'METAS PDD'!H20</f>
        <v>2027</v>
      </c>
      <c r="G20" s="192">
        <f>+'METAS PDD'!I20</f>
        <v>4</v>
      </c>
      <c r="H20" s="192">
        <f>+'METAS PDD'!J20</f>
        <v>0</v>
      </c>
      <c r="I20" s="49">
        <f t="shared" si="0"/>
        <v>0</v>
      </c>
      <c r="J20" s="354"/>
      <c r="K20" s="354"/>
      <c r="L20" s="354"/>
      <c r="M20" s="354"/>
      <c r="N20" s="354"/>
      <c r="O20" s="354"/>
      <c r="P20" s="358"/>
      <c r="Q20" s="358"/>
      <c r="R20" s="358"/>
    </row>
    <row r="21" spans="1:22" ht="27.95" customHeight="1">
      <c r="A21" s="352" t="str">
        <f>+'CADENA DE VALOR'!D36</f>
        <v>OE 3. Implementar la oferta institucional a cargo del dadep para el acceso al patrimonio inmobiliario distrital y el espacio público según la población distrital</v>
      </c>
      <c r="B21" s="352" t="str">
        <f>+'CADENA DE VALOR'!E36</f>
        <v>4501026 - Documentos de planeación</v>
      </c>
      <c r="C21" s="352" t="s">
        <v>141</v>
      </c>
      <c r="D21" s="352" t="s">
        <v>144</v>
      </c>
      <c r="E21" s="352">
        <f>+'METAS PDD'!G21:G24</f>
        <v>35</v>
      </c>
      <c r="F21" s="140">
        <f>+'METAS PDD'!H21</f>
        <v>2024</v>
      </c>
      <c r="G21" s="188">
        <f>+'METAS PDD'!I21</f>
        <v>5</v>
      </c>
      <c r="H21" s="188">
        <f>+'METAS PDD'!J21</f>
        <v>0</v>
      </c>
      <c r="I21" s="57">
        <f t="shared" si="0"/>
        <v>0</v>
      </c>
      <c r="J21" s="355" t="s">
        <v>146</v>
      </c>
      <c r="K21" s="355"/>
      <c r="L21" s="355"/>
      <c r="M21" s="355"/>
      <c r="N21" s="355"/>
      <c r="O21" s="355"/>
      <c r="P21" s="356"/>
      <c r="Q21" s="356"/>
      <c r="R21" s="356"/>
    </row>
    <row r="22" spans="1:22" ht="27.95" customHeight="1">
      <c r="A22" s="352"/>
      <c r="B22" s="352"/>
      <c r="C22" s="352"/>
      <c r="D22" s="352"/>
      <c r="E22" s="352"/>
      <c r="F22" s="191">
        <f>+'METAS PDD'!H22</f>
        <v>2025</v>
      </c>
      <c r="G22" s="192">
        <f>+'METAS PDD'!I22</f>
        <v>10</v>
      </c>
      <c r="H22" s="192">
        <f>+'METAS PDD'!J22</f>
        <v>0</v>
      </c>
      <c r="I22" s="49">
        <f t="shared" si="0"/>
        <v>0</v>
      </c>
      <c r="J22" s="355"/>
      <c r="K22" s="355"/>
      <c r="L22" s="355"/>
      <c r="M22" s="355"/>
      <c r="N22" s="355"/>
      <c r="O22" s="355"/>
      <c r="P22" s="356"/>
      <c r="Q22" s="356"/>
      <c r="R22" s="356"/>
    </row>
    <row r="23" spans="1:22" ht="27.95" customHeight="1">
      <c r="A23" s="352"/>
      <c r="B23" s="352"/>
      <c r="C23" s="352"/>
      <c r="D23" s="352"/>
      <c r="E23" s="352"/>
      <c r="F23" s="191">
        <f>+'METAS PDD'!H23</f>
        <v>2026</v>
      </c>
      <c r="G23" s="192">
        <f>+'METAS PDD'!I23</f>
        <v>10</v>
      </c>
      <c r="H23" s="192">
        <f>+'METAS PDD'!J23</f>
        <v>0</v>
      </c>
      <c r="I23" s="49">
        <f t="shared" si="0"/>
        <v>0</v>
      </c>
      <c r="J23" s="355"/>
      <c r="K23" s="355"/>
      <c r="L23" s="355"/>
      <c r="M23" s="355"/>
      <c r="N23" s="355"/>
      <c r="O23" s="355"/>
      <c r="P23" s="356"/>
      <c r="Q23" s="356"/>
      <c r="R23" s="356"/>
    </row>
    <row r="24" spans="1:22" ht="27.95" customHeight="1">
      <c r="A24" s="352"/>
      <c r="B24" s="352"/>
      <c r="C24" s="352"/>
      <c r="D24" s="352"/>
      <c r="E24" s="352"/>
      <c r="F24" s="191">
        <f>+'METAS PDD'!H24</f>
        <v>2027</v>
      </c>
      <c r="G24" s="192">
        <f>+'METAS PDD'!I24</f>
        <v>10</v>
      </c>
      <c r="H24" s="192">
        <f>+'METAS PDD'!J24</f>
        <v>0</v>
      </c>
      <c r="I24" s="49">
        <f t="shared" si="0"/>
        <v>0</v>
      </c>
      <c r="J24" s="355"/>
      <c r="K24" s="355"/>
      <c r="L24" s="355"/>
      <c r="M24" s="355"/>
      <c r="N24" s="355"/>
      <c r="O24" s="355"/>
      <c r="P24" s="356"/>
      <c r="Q24" s="356"/>
      <c r="R24" s="356"/>
    </row>
    <row r="28" spans="1:22" ht="27" customHeight="1">
      <c r="I28" s="32"/>
      <c r="J28" s="193"/>
    </row>
    <row r="29" spans="1:22" ht="27" customHeight="1">
      <c r="V29" s="33"/>
    </row>
  </sheetData>
  <sheetProtection algorithmName="SHA-512" hashValue="klwM3MggQomE9A0H50o7aQei5yL0Iwx8Ll9pxCVr+sRlhk30HGH4xHdM2bsO61uW0FvstuRkMT02l8xfZNJt1w==" saltValue="sN5iSeOiwndxgldDJw1kog==" spinCount="100000" sheet="1" formatCells="0" formatColumns="0" formatRows="0" sort="0" autoFilter="0" pivotTables="0"/>
  <mergeCells count="30">
    <mergeCell ref="A21:A24"/>
    <mergeCell ref="B21:B24"/>
    <mergeCell ref="B17:B20"/>
    <mergeCell ref="C17:C20"/>
    <mergeCell ref="A17:A20"/>
    <mergeCell ref="P12:R12"/>
    <mergeCell ref="C21:C24"/>
    <mergeCell ref="D21:D24"/>
    <mergeCell ref="E21:E24"/>
    <mergeCell ref="E13:E16"/>
    <mergeCell ref="D13:D16"/>
    <mergeCell ref="D17:D20"/>
    <mergeCell ref="E17:E20"/>
    <mergeCell ref="J13:O16"/>
    <mergeCell ref="J17:O20"/>
    <mergeCell ref="J21:O24"/>
    <mergeCell ref="P13:R16"/>
    <mergeCell ref="P17:R20"/>
    <mergeCell ref="P21:R24"/>
    <mergeCell ref="A13:A16"/>
    <mergeCell ref="B13:B16"/>
    <mergeCell ref="C13:C16"/>
    <mergeCell ref="J1:K1"/>
    <mergeCell ref="J2:K2"/>
    <mergeCell ref="J3:K3"/>
    <mergeCell ref="B8:K8"/>
    <mergeCell ref="A9:K9"/>
    <mergeCell ref="B10:K10"/>
    <mergeCell ref="A5:K6"/>
    <mergeCell ref="J12:O12"/>
  </mergeCells>
  <dataValidations count="5">
    <dataValidation allowBlank="1" showInputMessage="1" showErrorMessage="1" promptTitle="MAGNITUD PROGRAMADA" prompt="MAGNITUD PROGRAMADA: Ingrese la magnitud según como se encuentra en Ficha EBI -D. En caso de ajuste debe remitirse la solicitud oficial a la Subdirección de Diseño, Evaluación y Sistematización para su viabilidad." sqref="G12" xr:uid="{00000000-0002-0000-0500-000000000000}"/>
    <dataValidation allowBlank="1" showInputMessage="1" showErrorMessage="1" promptTitle="MAGNITUD EJECUTADA" prompt="Ingrese numéricamente el avance de  la magnitud por meta acorde al corte del informe, si los datos son del Sistema de Registro de Beneficiarios - SIRBE estos deben estar validados por la Subdirección de Diseño, Evaluación y Sistematización." sqref="H12:I12" xr:uid="{00000000-0002-0000-0500-000001000000}"/>
    <dataValidation allowBlank="1" showInputMessage="1" showErrorMessage="1" promptTitle="Producto" prompt="Tipo de campo: Selección mutiple del catalogo_x000a_Producto (bien o servicio) que dará cuenta del logro de la meta y con la cual se cuantificará y realizará seguimiento a la misma" sqref="B12" xr:uid="{00000000-0002-0000-0500-000003000000}"/>
    <dataValidation allowBlank="1" showInputMessage="1" showErrorMessage="1" promptTitle="Unidad medida producto" prompt="Tipo de campo: Selección mutiple del catalogo_x000a_Unidad de medida del producto (bien o servicio) que dará cuenta del logro de la meta y con la cual se cuantificará y realizará seguimiento a la misma" sqref="C12:D12" xr:uid="{00000000-0002-0000-0500-000005000000}"/>
    <dataValidation allowBlank="1" showInputMessage="1" showErrorMessage="1" promptTitle="Objetivos especificos" prompt="Tipo de campo: Texto_x000a_Indique el numero del objetivo especifico del proyecto de inversión, que permitirá llevar a cabo el cumplimiento del objetivo general" sqref="A12" xr:uid="{00000000-0002-0000-0500-000006000000}"/>
  </dataValidations>
  <pageMargins left="0.7" right="0.7" top="0.75" bottom="0.75" header="0.3" footer="0.3"/>
  <pageSetup paperSize="3" scale="60" orientation="landscape" horizontalDpi="1200" verticalDpi="1200" r:id="rId1"/>
  <ignoredErrors>
    <ignoredError sqref="E13:E24" formulaRange="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7"/>
  <sheetViews>
    <sheetView zoomScale="60" zoomScaleNormal="60" workbookViewId="0">
      <selection activeCell="H13" sqref="H13:J13"/>
    </sheetView>
  </sheetViews>
  <sheetFormatPr defaultColWidth="11" defaultRowHeight="21.75" customHeight="1"/>
  <cols>
    <col min="1" max="2" width="13" customWidth="1"/>
    <col min="3" max="4" width="14.375" customWidth="1"/>
    <col min="5" max="6" width="10.5" customWidth="1"/>
    <col min="7" max="7" width="21.125" customWidth="1"/>
    <col min="8" max="13" width="10.5" customWidth="1"/>
  </cols>
  <sheetData>
    <row r="1" spans="1:13" ht="15" customHeight="1"/>
    <row r="2" spans="1:13" ht="15" customHeight="1"/>
    <row r="3" spans="1:13" ht="15" customHeight="1"/>
    <row r="4" spans="1:13" ht="15" customHeight="1"/>
    <row r="5" spans="1:13" ht="15" customHeight="1">
      <c r="A5" s="335" t="s">
        <v>147</v>
      </c>
      <c r="B5" s="335"/>
      <c r="C5" s="335"/>
      <c r="D5" s="335"/>
      <c r="E5" s="335"/>
      <c r="F5" s="335"/>
      <c r="G5" s="335"/>
    </row>
    <row r="6" spans="1:13" ht="15" customHeight="1">
      <c r="A6" s="335"/>
      <c r="B6" s="335"/>
      <c r="C6" s="335"/>
      <c r="D6" s="335"/>
      <c r="E6" s="335"/>
      <c r="F6" s="335"/>
      <c r="G6" s="335"/>
    </row>
    <row r="7" spans="1:13" ht="15" customHeight="1"/>
    <row r="8" spans="1:13" ht="21.75" customHeight="1">
      <c r="A8" s="334" t="s">
        <v>13</v>
      </c>
      <c r="B8" s="334"/>
      <c r="C8" s="334"/>
      <c r="D8" s="333" t="str">
        <f>'RESUMEN DE PROYECTO'!D6</f>
        <v>Proyecto 7928 - Consolidación de la defensa del espacio público y la apropiación del patrimonio inmobiliario de Bogotá D.C.</v>
      </c>
      <c r="E8" s="333"/>
      <c r="F8" s="333"/>
      <c r="G8" s="333"/>
      <c r="H8" s="333"/>
      <c r="I8" s="333"/>
      <c r="J8" s="333"/>
      <c r="K8" s="333"/>
      <c r="L8" s="333"/>
      <c r="M8" s="333"/>
    </row>
    <row r="9" spans="1:13" ht="21.75" customHeight="1">
      <c r="A9" s="344"/>
      <c r="B9" s="344"/>
      <c r="C9" s="344"/>
      <c r="D9" s="344"/>
      <c r="E9" s="344"/>
      <c r="F9" s="344"/>
      <c r="G9" s="344"/>
      <c r="H9" s="344"/>
      <c r="I9" s="344"/>
      <c r="J9" s="344"/>
      <c r="K9" s="344"/>
      <c r="L9" s="344"/>
      <c r="M9" s="344"/>
    </row>
    <row r="10" spans="1:13" ht="21.75" customHeight="1">
      <c r="A10" s="334" t="s">
        <v>23</v>
      </c>
      <c r="B10" s="334"/>
      <c r="C10" s="334"/>
      <c r="D10" s="333" t="str">
        <f>'RESUMEN DE PROYECTO'!D14</f>
        <v>Noviembre</v>
      </c>
      <c r="E10" s="333"/>
      <c r="F10" s="333"/>
      <c r="G10" s="333"/>
      <c r="H10" s="333"/>
      <c r="I10" s="333"/>
      <c r="J10" s="333"/>
      <c r="K10" s="333"/>
      <c r="L10" s="333"/>
      <c r="M10" s="333"/>
    </row>
    <row r="12" spans="1:13" ht="18">
      <c r="A12" s="345" t="s">
        <v>135</v>
      </c>
      <c r="B12" s="345"/>
      <c r="C12" s="345" t="s">
        <v>29</v>
      </c>
      <c r="D12" s="345"/>
      <c r="E12" s="345" t="s">
        <v>148</v>
      </c>
      <c r="F12" s="345"/>
      <c r="G12" s="345"/>
      <c r="H12" s="345" t="s">
        <v>149</v>
      </c>
      <c r="I12" s="345"/>
      <c r="J12" s="345"/>
      <c r="K12" s="345" t="s">
        <v>150</v>
      </c>
      <c r="L12" s="345"/>
      <c r="M12" s="345"/>
    </row>
    <row r="13" spans="1:13" s="190" customFormat="1" ht="328.5" customHeight="1">
      <c r="A13" s="359" t="str">
        <f>+'PRODUCTOS MGA'!A13:A16</f>
        <v>OE1. Fomentar la aplicación de los diversos instrumentos de administración del patrimonio inmobiliario distrital y del espacio público cultural</v>
      </c>
      <c r="B13" s="359"/>
      <c r="C13" s="359" t="str">
        <f>+'RESUMEN DE PROYECTO'!C18</f>
        <v>7928-1-Realizar el 100% de asistencia técnica a las alcaldías locales y demás autoridades competentes en las acciones de recuperación de espacio público. espacio público.</v>
      </c>
      <c r="D13" s="359"/>
      <c r="E13" s="360" t="s">
        <v>151</v>
      </c>
      <c r="F13" s="360"/>
      <c r="G13" s="360"/>
      <c r="H13" s="360" t="s">
        <v>152</v>
      </c>
      <c r="I13" s="360"/>
      <c r="J13" s="360"/>
      <c r="K13" s="355" t="s">
        <v>153</v>
      </c>
      <c r="L13" s="362"/>
      <c r="M13" s="362"/>
    </row>
    <row r="14" spans="1:13" ht="198.75" customHeight="1">
      <c r="A14" s="359" t="str">
        <f>+A13</f>
        <v>OE1. Fomentar la aplicación de los diversos instrumentos de administración del patrimonio inmobiliario distrital y del espacio público cultural</v>
      </c>
      <c r="B14" s="359"/>
      <c r="C14" s="359" t="str">
        <f>+'RESUMEN DE PROYECTO'!C22</f>
        <v>7928-2 - Intervenir 134.000 m2 de bienes de uso público y fiscales a cargo del DADEP con acciones de administración y mantenimiento.</v>
      </c>
      <c r="D14" s="359"/>
      <c r="E14" s="361" t="s">
        <v>154</v>
      </c>
      <c r="F14" s="361"/>
      <c r="G14" s="361"/>
      <c r="H14" s="355" t="s">
        <v>155</v>
      </c>
      <c r="I14" s="362"/>
      <c r="J14" s="362"/>
      <c r="K14" s="355" t="s">
        <v>156</v>
      </c>
      <c r="L14" s="362"/>
      <c r="M14" s="362"/>
    </row>
    <row r="15" spans="1:13" ht="172.5" customHeight="1">
      <c r="A15" s="359" t="str">
        <f>+A13</f>
        <v>OE1. Fomentar la aplicación de los diversos instrumentos de administración del patrimonio inmobiliario distrital y del espacio público cultural</v>
      </c>
      <c r="B15" s="359"/>
      <c r="C15" s="359" t="str">
        <f>+'RESUMEN DE PROYECTO'!C26</f>
        <v>7928-3 - Adoptar 43 instrumentos de aprovechamiento del espacio público por parte de comunidades organizadas, asociaciones y ciudadanos en general, para el promover el uso del espacio público. público.</v>
      </c>
      <c r="D15" s="359"/>
      <c r="E15" s="361"/>
      <c r="F15" s="361"/>
      <c r="G15" s="361"/>
      <c r="H15" s="348" t="s">
        <v>157</v>
      </c>
      <c r="I15" s="360"/>
      <c r="J15" s="360"/>
      <c r="K15" s="355" t="s">
        <v>158</v>
      </c>
      <c r="L15" s="362"/>
      <c r="M15" s="362"/>
    </row>
    <row r="16" spans="1:13" ht="170.25" customHeight="1">
      <c r="A16" s="359" t="str">
        <f>+'PRODUCTOS MGA'!A17</f>
        <v>OE 2. Mejorar la cobertura y la eficacia de las acciones pedagógicas y en cultura ciudadana asociadas al valor social del espacio público.</v>
      </c>
      <c r="B16" s="359"/>
      <c r="C16" s="359" t="str">
        <f>+'RESUMEN DE PROYECTO'!C30</f>
        <v>7928-4 - Realizar 20 ejercicios demostrativos de apropiación de predios públicos por medio de procesos formativos y acciones concretas en sitios críticos</v>
      </c>
      <c r="D16" s="359"/>
      <c r="E16" s="361"/>
      <c r="F16" s="361"/>
      <c r="G16" s="361"/>
      <c r="H16" s="348" t="s">
        <v>159</v>
      </c>
      <c r="I16" s="360"/>
      <c r="J16" s="360"/>
      <c r="K16" s="355" t="s">
        <v>160</v>
      </c>
      <c r="L16" s="362"/>
      <c r="M16" s="362"/>
    </row>
    <row r="17" spans="1:13" ht="91.5" customHeight="1">
      <c r="A17" s="359" t="str">
        <f>+'PRODUCTOS MGA'!A21</f>
        <v>OE 3. Implementar la oferta institucional a cargo del dadep para el acceso al patrimonio inmobiliario distrital y el espacio público según la población distrital</v>
      </c>
      <c r="B17" s="359"/>
      <c r="C17" s="359" t="str">
        <f>+'RESUMEN DE PROYECTO'!C34</f>
        <v>7928-5 - Ofertar 35 bienes fiscales del Distrito Capital del sector central para la enajenación a título oneroso</v>
      </c>
      <c r="D17" s="359"/>
      <c r="E17" s="361"/>
      <c r="F17" s="361"/>
      <c r="G17" s="361"/>
      <c r="H17" s="348" t="s">
        <v>161</v>
      </c>
      <c r="I17" s="360"/>
      <c r="J17" s="360"/>
      <c r="K17" s="355" t="s">
        <v>162</v>
      </c>
      <c r="L17" s="362"/>
      <c r="M17" s="362"/>
    </row>
  </sheetData>
  <sheetProtection algorithmName="SHA-512" hashValue="xUSKTtzsjmrsA+09Mf7akY6EvWTYTd/OEKTSq7iu4iGKt2nB11rMnUWD+3ZN7KEZZnAaPUwzCzg2daxdf6CDTw==" saltValue="JbYp31izwf0pBXhXhz/4HA==" spinCount="100000" sheet="1" formatCells="0" formatColumns="0" formatRows="0" sort="0" autoFilter="0" pivotTables="0"/>
  <mergeCells count="36">
    <mergeCell ref="E17:G17"/>
    <mergeCell ref="H17:J17"/>
    <mergeCell ref="K17:M17"/>
    <mergeCell ref="D10:M10"/>
    <mergeCell ref="H12:J12"/>
    <mergeCell ref="E16:G16"/>
    <mergeCell ref="H16:J16"/>
    <mergeCell ref="K12:M12"/>
    <mergeCell ref="K13:M13"/>
    <mergeCell ref="K14:M14"/>
    <mergeCell ref="K15:M15"/>
    <mergeCell ref="K16:M16"/>
    <mergeCell ref="H14:J14"/>
    <mergeCell ref="H15:J15"/>
    <mergeCell ref="E14:G14"/>
    <mergeCell ref="E15:G15"/>
    <mergeCell ref="E13:G13"/>
    <mergeCell ref="H13:J13"/>
    <mergeCell ref="C12:D12"/>
    <mergeCell ref="C13:D13"/>
    <mergeCell ref="A13:B13"/>
    <mergeCell ref="A5:G6"/>
    <mergeCell ref="A8:C8"/>
    <mergeCell ref="A12:B12"/>
    <mergeCell ref="E12:G12"/>
    <mergeCell ref="A9:M9"/>
    <mergeCell ref="A10:C10"/>
    <mergeCell ref="D8:M8"/>
    <mergeCell ref="A14:B14"/>
    <mergeCell ref="C14:D14"/>
    <mergeCell ref="A15:B15"/>
    <mergeCell ref="C15:D15"/>
    <mergeCell ref="A17:B17"/>
    <mergeCell ref="A16:B16"/>
    <mergeCell ref="C16:D16"/>
    <mergeCell ref="C17:D17"/>
  </mergeCells>
  <phoneticPr fontId="14" type="noConversion"/>
  <dataValidations count="5">
    <dataValidation allowBlank="1" showInputMessage="1" showErrorMessage="1" promptTitle="Objetivos especificos" prompt="Tipo de campo: Texto_x000a_Indique el numero del objetivo especifico del proyecto de inversión, que permitirá llevar a cabo el cumplimiento del objetivo general" sqref="A12" xr:uid="{00000000-0002-0000-0600-000000000000}"/>
    <dataValidation type="textLength" errorStyle="information" allowBlank="1" showInputMessage="1" showErrorMessage="1" errorTitle="Información" error="Procuré ser breve con sus observaciones." promptTitle="LOGROS DE CIUDAD" prompt="Representan el resultado alcanzado luego de las acciones realizadas durante el periodo del reporte. _x000a_Se debe redactar en un lenguaje que la ciudadanía lo comprenda, que sea de su interés, que impliquen y aporten a la construcción de ciudad." sqref="C12" xr:uid="{00000000-0002-0000-0600-000001000000}">
      <formula1>0</formula1>
      <formula2>5000</formula2>
    </dataValidation>
    <dataValidation type="textLength" errorStyle="information" allowBlank="1" showInputMessage="1" showErrorMessage="1" errorTitle="Información" error="Procuré ser breve con sus observaciones." prompt="Mencionar los resultados que se consideren logros producto de la gestión como: convenios importantes para el desarrollo de ciudad, articulaciones, alianzas, trabajos conjuntos, etc. " sqref="E12:G12" xr:uid="{00000000-0002-0000-0600-000002000000}">
      <formula1>1</formula1>
      <formula2>5000</formula2>
    </dataValidation>
    <dataValidation allowBlank="1" showInputMessage="1" showErrorMessage="1" prompt="Mencionar los aspectos más relevantes frente a las acciones de cumplimiento de la meta. Ejem: si la meta es atender integralmente, qué se ha hecho para este fin (esta información debe estar relacionada con el avance cuantitativo de actividades y tareas)." sqref="H12:J12" xr:uid="{00000000-0002-0000-0600-000003000000}"/>
    <dataValidation allowBlank="1" showInputMessage="1" showErrorMessage="1" prompt="Mencionar aspectos de la gestión o de la implementación que hayan retrasado el cumplimiento de la meta." sqref="K12:M12" xr:uid="{00000000-0002-0000-0600-000004000000}"/>
  </dataValidations>
  <pageMargins left="0.7" right="0.7" top="0.75" bottom="0.75" header="0.3" footer="0.3"/>
  <pageSetup paperSize="119" scale="20" orientation="landscape"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49"/>
  <sheetViews>
    <sheetView zoomScale="60" zoomScaleNormal="60" workbookViewId="0">
      <selection activeCell="A10" sqref="A10"/>
    </sheetView>
  </sheetViews>
  <sheetFormatPr defaultColWidth="11" defaultRowHeight="26.25" customHeight="1"/>
  <cols>
    <col min="1" max="1" width="16" customWidth="1"/>
    <col min="2" max="2" width="38.375" customWidth="1"/>
    <col min="3" max="3" width="9.625" customWidth="1"/>
    <col min="4" max="4" width="11.75" customWidth="1"/>
    <col min="5" max="6" width="9.625" customWidth="1"/>
    <col min="7" max="7" width="38.375" customWidth="1"/>
    <col min="8" max="8" width="9.625" customWidth="1"/>
    <col min="9" max="9" width="38.375" customWidth="1"/>
    <col min="10" max="22" width="9.625" hidden="1" customWidth="1"/>
    <col min="23" max="23" width="9.625" style="128" hidden="1" customWidth="1"/>
    <col min="24" max="24" width="9.625" style="190" hidden="1" customWidth="1"/>
    <col min="25" max="25" width="9.625" style="218" hidden="1" customWidth="1"/>
    <col min="26" max="33" width="9.625" hidden="1" customWidth="1"/>
    <col min="34" max="39" width="9.625" customWidth="1"/>
    <col min="40" max="45" width="9.625" hidden="1" customWidth="1"/>
    <col min="46" max="47" width="9.625" customWidth="1"/>
    <col min="48" max="51" width="10.375" customWidth="1"/>
    <col min="52" max="52" width="10.875" bestFit="1" customWidth="1"/>
  </cols>
  <sheetData>
    <row r="1" spans="1:52" ht="13.5" customHeight="1">
      <c r="A1" s="159"/>
      <c r="B1" s="159"/>
      <c r="C1" s="159"/>
      <c r="D1" s="159"/>
      <c r="E1" s="159"/>
      <c r="F1" s="186"/>
      <c r="G1" s="186"/>
      <c r="H1" s="186"/>
      <c r="I1" s="159"/>
      <c r="J1" s="177"/>
      <c r="K1" s="177"/>
      <c r="L1" s="159"/>
      <c r="M1" s="159"/>
      <c r="N1" s="177"/>
      <c r="O1" s="177"/>
      <c r="P1" s="159"/>
      <c r="Q1" s="159"/>
      <c r="R1" s="159"/>
      <c r="S1" s="177"/>
      <c r="T1" s="177"/>
      <c r="U1" s="159"/>
      <c r="V1" s="177"/>
      <c r="W1" s="194"/>
      <c r="X1" s="187"/>
      <c r="Y1" s="193"/>
      <c r="Z1" s="177"/>
      <c r="AA1" s="159"/>
      <c r="AB1" s="177"/>
      <c r="AC1" s="177"/>
      <c r="AD1" s="159"/>
      <c r="AE1" s="177"/>
      <c r="AF1" s="177"/>
      <c r="AG1" s="159"/>
      <c r="AH1" s="159"/>
      <c r="AI1" s="159"/>
      <c r="AJ1" s="159"/>
      <c r="AK1" s="159"/>
      <c r="AL1" s="159"/>
      <c r="AM1" s="159"/>
      <c r="AN1" s="159"/>
      <c r="AO1" s="159"/>
      <c r="AP1" s="159"/>
      <c r="AQ1" s="159"/>
      <c r="AR1" s="159"/>
      <c r="AS1" s="159"/>
      <c r="AT1" s="159"/>
      <c r="AU1" s="159"/>
      <c r="AV1" s="159"/>
      <c r="AW1" s="159"/>
      <c r="AX1" s="159"/>
      <c r="AY1" s="159"/>
      <c r="AZ1" s="159"/>
    </row>
    <row r="2" spans="1:52" ht="13.5" customHeight="1">
      <c r="A2" s="159"/>
      <c r="B2" s="159"/>
      <c r="C2" s="159"/>
      <c r="D2" s="159"/>
      <c r="E2" s="159"/>
      <c r="F2" s="186"/>
      <c r="G2" s="186"/>
      <c r="H2" s="186"/>
      <c r="I2" s="159"/>
      <c r="J2" s="177"/>
      <c r="K2" s="177"/>
      <c r="L2" s="159"/>
      <c r="M2" s="159"/>
      <c r="N2" s="177"/>
      <c r="O2" s="177"/>
      <c r="P2" s="159"/>
      <c r="Q2" s="159"/>
      <c r="R2" s="159"/>
      <c r="S2" s="177"/>
      <c r="T2" s="177"/>
      <c r="U2" s="159"/>
      <c r="V2" s="177"/>
      <c r="W2" s="194"/>
      <c r="X2" s="187"/>
      <c r="Y2" s="193"/>
      <c r="Z2" s="177"/>
      <c r="AA2" s="159"/>
      <c r="AB2" s="177"/>
      <c r="AC2" s="177"/>
      <c r="AD2" s="159"/>
      <c r="AE2" s="177"/>
      <c r="AF2" s="177"/>
      <c r="AG2" s="159"/>
      <c r="AH2" s="159"/>
      <c r="AI2" s="159"/>
      <c r="AJ2" s="159"/>
      <c r="AK2" s="159"/>
      <c r="AL2" s="159"/>
      <c r="AM2" s="159"/>
      <c r="AN2" s="159"/>
      <c r="AO2" s="159"/>
      <c r="AP2" s="159"/>
      <c r="AQ2" s="159"/>
      <c r="AR2" s="159"/>
      <c r="AS2" s="159"/>
      <c r="AT2" s="159"/>
      <c r="AU2" s="159"/>
      <c r="AV2" s="159"/>
      <c r="AW2" s="159"/>
      <c r="AX2" s="159"/>
      <c r="AY2" s="159"/>
      <c r="AZ2" s="159"/>
    </row>
    <row r="3" spans="1:52" ht="13.5" customHeight="1">
      <c r="A3" s="159"/>
      <c r="B3" s="159"/>
      <c r="C3" s="159"/>
      <c r="D3" s="159"/>
      <c r="E3" s="159"/>
      <c r="F3" s="186"/>
      <c r="G3" s="186"/>
      <c r="H3" s="186"/>
      <c r="I3" s="159"/>
      <c r="J3" s="177"/>
      <c r="K3" s="177"/>
      <c r="L3" s="159"/>
      <c r="M3" s="159"/>
      <c r="N3" s="177"/>
      <c r="O3" s="177"/>
      <c r="P3" s="159"/>
      <c r="Q3" s="159"/>
      <c r="R3" s="159"/>
      <c r="S3" s="177"/>
      <c r="T3" s="177"/>
      <c r="U3" s="159"/>
      <c r="V3" s="177"/>
      <c r="W3" s="194"/>
      <c r="X3" s="187"/>
      <c r="Y3" s="193"/>
      <c r="Z3" s="177"/>
      <c r="AA3" s="159"/>
      <c r="AB3" s="177"/>
      <c r="AC3" s="177"/>
      <c r="AD3" s="159"/>
      <c r="AE3" s="177"/>
      <c r="AF3" s="177"/>
      <c r="AG3" s="159"/>
      <c r="AH3" s="159"/>
      <c r="AI3" s="159"/>
      <c r="AJ3" s="159"/>
      <c r="AK3" s="159"/>
      <c r="AL3" s="159"/>
      <c r="AM3" s="159"/>
      <c r="AN3" s="159"/>
      <c r="AO3" s="159"/>
      <c r="AP3" s="159"/>
      <c r="AQ3" s="159"/>
      <c r="AR3" s="159"/>
      <c r="AS3" s="159"/>
      <c r="AT3" s="159"/>
      <c r="AU3" s="159"/>
      <c r="AV3" s="159"/>
      <c r="AW3" s="159"/>
      <c r="AX3" s="159"/>
      <c r="AY3" s="159"/>
      <c r="AZ3" s="159"/>
    </row>
    <row r="4" spans="1:52" ht="13.5" customHeight="1">
      <c r="A4" s="159"/>
      <c r="B4" s="159"/>
      <c r="C4" s="159"/>
      <c r="D4" s="159"/>
      <c r="E4" s="159"/>
      <c r="F4" s="159"/>
      <c r="G4" s="159"/>
      <c r="H4" s="159"/>
      <c r="I4" s="159"/>
      <c r="J4" s="177"/>
      <c r="K4" s="177"/>
      <c r="L4" s="159"/>
      <c r="M4" s="159"/>
      <c r="N4" s="177"/>
      <c r="O4" s="177"/>
      <c r="P4" s="159"/>
      <c r="Q4" s="159"/>
      <c r="R4" s="159"/>
      <c r="S4" s="177"/>
      <c r="T4" s="177"/>
      <c r="U4" s="159"/>
      <c r="V4" s="177"/>
      <c r="W4" s="194"/>
      <c r="X4" s="187"/>
      <c r="Y4" s="193"/>
      <c r="Z4" s="177"/>
      <c r="AA4" s="159"/>
      <c r="AB4" s="177"/>
      <c r="AC4" s="177"/>
      <c r="AD4" s="159"/>
      <c r="AE4" s="177"/>
      <c r="AF4" s="177"/>
      <c r="AG4" s="159"/>
      <c r="AH4" s="159"/>
      <c r="AI4" s="159"/>
      <c r="AJ4" s="159"/>
      <c r="AK4" s="159"/>
      <c r="AL4" s="159"/>
      <c r="AM4" s="159"/>
      <c r="AN4" s="159"/>
      <c r="AO4" s="159"/>
      <c r="AP4" s="159"/>
      <c r="AQ4" s="159"/>
      <c r="AR4" s="159"/>
      <c r="AS4" s="159"/>
      <c r="AT4" s="159"/>
      <c r="AU4" s="159"/>
      <c r="AV4" s="159"/>
      <c r="AW4" s="159"/>
      <c r="AX4" s="159"/>
      <c r="AY4" s="159"/>
      <c r="AZ4" s="159"/>
    </row>
    <row r="5" spans="1:52" ht="13.5" customHeight="1">
      <c r="A5" s="335" t="s">
        <v>163</v>
      </c>
      <c r="B5" s="335"/>
      <c r="C5" s="335"/>
      <c r="D5" s="335"/>
      <c r="E5" s="335"/>
      <c r="F5" s="335"/>
      <c r="G5" s="335"/>
      <c r="H5" s="335"/>
      <c r="I5" s="335"/>
      <c r="J5" s="177"/>
      <c r="K5" s="177"/>
      <c r="L5" s="159"/>
      <c r="M5" s="159"/>
      <c r="N5" s="177"/>
      <c r="O5" s="177"/>
      <c r="P5" s="159"/>
      <c r="Q5" s="159"/>
      <c r="R5" s="159"/>
      <c r="S5" s="177"/>
      <c r="T5" s="177"/>
      <c r="U5" s="159"/>
      <c r="V5" s="177"/>
      <c r="W5" s="194"/>
      <c r="X5" s="34"/>
      <c r="Y5" s="35"/>
      <c r="Z5" s="36"/>
      <c r="AA5" s="36"/>
      <c r="AB5" s="36"/>
      <c r="AC5" s="177"/>
      <c r="AD5" s="159"/>
      <c r="AE5" s="177"/>
      <c r="AF5" s="177"/>
      <c r="AG5" s="159"/>
      <c r="AH5" s="159"/>
      <c r="AI5" s="159"/>
      <c r="AJ5" s="159"/>
      <c r="AK5" s="159"/>
      <c r="AL5" s="159"/>
      <c r="AM5" s="159"/>
      <c r="AN5" s="159"/>
      <c r="AO5" s="159"/>
      <c r="AP5" s="159"/>
      <c r="AQ5" s="159"/>
      <c r="AR5" s="159"/>
      <c r="AS5" s="159"/>
      <c r="AT5" s="159"/>
      <c r="AU5" s="159"/>
      <c r="AV5" s="159"/>
      <c r="AW5" s="159"/>
      <c r="AX5" s="159"/>
      <c r="AY5" s="159"/>
      <c r="AZ5" s="159"/>
    </row>
    <row r="6" spans="1:52" ht="13.5" customHeight="1">
      <c r="A6" s="335"/>
      <c r="B6" s="335"/>
      <c r="C6" s="335"/>
      <c r="D6" s="335"/>
      <c r="E6" s="335"/>
      <c r="F6" s="335"/>
      <c r="G6" s="335"/>
      <c r="H6" s="335"/>
      <c r="I6" s="335"/>
      <c r="J6" s="177"/>
      <c r="K6" s="177"/>
      <c r="L6" s="159"/>
      <c r="M6" s="159"/>
      <c r="N6" s="177"/>
      <c r="O6" s="177"/>
      <c r="P6" s="159"/>
      <c r="Q6" s="159"/>
      <c r="R6" s="159"/>
      <c r="S6" s="177"/>
      <c r="T6" s="177"/>
      <c r="U6" s="159"/>
      <c r="V6" s="177"/>
      <c r="W6" s="194"/>
      <c r="X6" s="187"/>
      <c r="Y6" s="193"/>
      <c r="Z6" s="177"/>
      <c r="AA6" s="159"/>
      <c r="AB6" s="177"/>
      <c r="AC6" s="177"/>
      <c r="AD6" s="159"/>
      <c r="AE6" s="177"/>
      <c r="AF6" s="177"/>
      <c r="AG6" s="159"/>
      <c r="AH6" s="159"/>
      <c r="AI6" s="159"/>
      <c r="AJ6" s="159"/>
      <c r="AK6" s="159"/>
      <c r="AL6" s="159"/>
      <c r="AM6" s="159"/>
      <c r="AN6" s="159"/>
      <c r="AO6" s="159"/>
      <c r="AP6" s="159"/>
      <c r="AQ6" s="159"/>
      <c r="AR6" s="159"/>
      <c r="AS6" s="159"/>
      <c r="AT6" s="159"/>
      <c r="AU6" s="159"/>
      <c r="AV6" s="159"/>
      <c r="AW6" s="159"/>
      <c r="AX6" s="159"/>
      <c r="AY6" s="159"/>
      <c r="AZ6" s="159"/>
    </row>
    <row r="7" spans="1:52" ht="13.5" customHeight="1">
      <c r="A7" s="159"/>
      <c r="B7" s="159"/>
      <c r="C7" s="159"/>
      <c r="D7" s="159"/>
      <c r="E7" s="159"/>
      <c r="F7" s="159"/>
      <c r="G7" s="159"/>
      <c r="H7" s="159"/>
      <c r="I7" s="159"/>
      <c r="J7" s="177"/>
      <c r="K7" s="177"/>
      <c r="L7" s="159"/>
      <c r="M7" s="159"/>
      <c r="N7" s="177"/>
      <c r="O7" s="177"/>
      <c r="P7" s="159"/>
      <c r="Q7" s="159"/>
      <c r="R7" s="159"/>
      <c r="S7" s="177"/>
      <c r="T7" s="177"/>
      <c r="U7" s="159"/>
      <c r="V7" s="177"/>
      <c r="W7" s="194"/>
      <c r="X7" s="187"/>
      <c r="Y7" s="193"/>
      <c r="Z7" s="177"/>
      <c r="AA7" s="159"/>
      <c r="AB7" s="177"/>
      <c r="AC7" s="177"/>
      <c r="AD7" s="159"/>
      <c r="AE7" s="177"/>
      <c r="AF7" s="177"/>
      <c r="AG7" s="159"/>
      <c r="AH7" s="159"/>
      <c r="AI7" s="159"/>
      <c r="AJ7" s="159"/>
      <c r="AK7" s="159"/>
      <c r="AL7" s="159"/>
      <c r="AM7" s="159"/>
      <c r="AN7" s="159"/>
      <c r="AO7" s="159"/>
      <c r="AP7" s="159"/>
      <c r="AQ7" s="159"/>
      <c r="AR7" s="159"/>
      <c r="AS7" s="159"/>
      <c r="AT7" s="159"/>
      <c r="AU7" s="159"/>
      <c r="AV7" s="159"/>
      <c r="AW7" s="159"/>
      <c r="AX7" s="159"/>
      <c r="AY7" s="159"/>
      <c r="AZ7" s="159"/>
    </row>
    <row r="8" spans="1:52" ht="26.25" customHeight="1">
      <c r="A8" s="147" t="s">
        <v>13</v>
      </c>
      <c r="B8" s="333" t="str">
        <f>+'RESUMEN DE PROYECTO'!D6</f>
        <v>Proyecto 7928 - Consolidación de la defensa del espacio público y la apropiación del patrimonio inmobiliario de Bogotá D.C.</v>
      </c>
      <c r="C8" s="333"/>
      <c r="D8" s="333"/>
      <c r="E8" s="333"/>
      <c r="F8" s="333"/>
      <c r="G8" s="333"/>
      <c r="H8" s="333"/>
      <c r="I8" s="333"/>
      <c r="J8" s="333"/>
      <c r="K8" s="177"/>
      <c r="L8" s="159"/>
      <c r="M8" s="159"/>
      <c r="N8" s="159"/>
      <c r="O8" s="177"/>
      <c r="P8" s="159"/>
      <c r="Q8" s="159"/>
      <c r="R8" s="159"/>
      <c r="S8" s="177"/>
      <c r="T8" s="177"/>
      <c r="U8" s="159"/>
      <c r="V8" s="177"/>
      <c r="W8" s="194"/>
      <c r="X8" s="187"/>
      <c r="Y8" s="193"/>
      <c r="Z8" s="177"/>
      <c r="AA8" s="159"/>
      <c r="AB8" s="177"/>
      <c r="AC8" s="177"/>
      <c r="AD8" s="159"/>
      <c r="AE8" s="177"/>
      <c r="AF8" s="177"/>
      <c r="AG8" s="159"/>
      <c r="AH8" s="159"/>
      <c r="AI8" s="159"/>
      <c r="AJ8" s="159"/>
      <c r="AK8" s="159"/>
      <c r="AL8" s="159"/>
      <c r="AM8" s="159"/>
      <c r="AN8" s="159"/>
      <c r="AO8" s="159"/>
      <c r="AP8" s="159"/>
      <c r="AQ8" s="159"/>
      <c r="AR8" s="159"/>
      <c r="AS8" s="159"/>
      <c r="AT8" s="159"/>
      <c r="AU8" s="159"/>
      <c r="AV8" s="159"/>
      <c r="AW8" s="159"/>
      <c r="AX8" s="159"/>
      <c r="AY8" s="159"/>
      <c r="AZ8" s="159"/>
    </row>
    <row r="9" spans="1:52" ht="26.25" customHeight="1">
      <c r="A9" s="344"/>
      <c r="B9" s="344"/>
      <c r="C9" s="344"/>
      <c r="D9" s="344"/>
      <c r="E9" s="344"/>
      <c r="F9" s="344"/>
      <c r="G9" s="344"/>
      <c r="H9" s="344"/>
      <c r="I9" s="344"/>
      <c r="J9" s="344"/>
      <c r="K9" s="177"/>
      <c r="L9" s="159"/>
      <c r="M9" s="159"/>
      <c r="N9" s="159"/>
      <c r="O9" s="177"/>
      <c r="P9" s="159"/>
      <c r="Q9" s="159"/>
      <c r="R9" s="159"/>
      <c r="S9" s="177"/>
      <c r="T9" s="177"/>
      <c r="U9" s="159"/>
      <c r="V9" s="177"/>
      <c r="W9" s="194"/>
      <c r="X9" s="187"/>
      <c r="Y9" s="193"/>
      <c r="Z9" s="177"/>
      <c r="AA9" s="159"/>
      <c r="AB9" s="177"/>
      <c r="AC9" s="177"/>
      <c r="AD9" s="159"/>
      <c r="AE9" s="177"/>
      <c r="AF9" s="177"/>
      <c r="AG9" s="159"/>
      <c r="AH9" s="159"/>
      <c r="AI9" s="159"/>
      <c r="AJ9" s="159"/>
      <c r="AK9" s="159"/>
      <c r="AL9" s="159"/>
      <c r="AM9" s="159"/>
      <c r="AN9" s="159"/>
      <c r="AO9" s="159"/>
      <c r="AP9" s="159"/>
      <c r="AQ9" s="159"/>
      <c r="AR9" s="159"/>
      <c r="AS9" s="159"/>
      <c r="AT9" s="159"/>
      <c r="AU9" s="159"/>
      <c r="AV9" s="159"/>
      <c r="AW9" s="159"/>
      <c r="AX9" s="159"/>
      <c r="AY9" s="159"/>
      <c r="AZ9" s="159"/>
    </row>
    <row r="10" spans="1:52" ht="26.25" customHeight="1">
      <c r="A10" s="147" t="s">
        <v>23</v>
      </c>
      <c r="B10" s="333" t="s">
        <v>72</v>
      </c>
      <c r="C10" s="333"/>
      <c r="D10" s="333"/>
      <c r="E10" s="333"/>
      <c r="F10" s="333"/>
      <c r="G10" s="333"/>
      <c r="H10" s="333"/>
      <c r="I10" s="333"/>
      <c r="J10" s="333"/>
      <c r="K10" s="177"/>
      <c r="L10" s="159"/>
      <c r="M10" s="159"/>
      <c r="N10" s="159"/>
      <c r="O10" s="177"/>
      <c r="P10" s="159"/>
      <c r="Q10" s="159"/>
      <c r="R10" s="159"/>
      <c r="S10" s="177"/>
      <c r="T10" s="177"/>
      <c r="U10" s="159"/>
      <c r="V10" s="177"/>
      <c r="W10" s="194"/>
      <c r="X10" s="187"/>
      <c r="Y10" s="193"/>
      <c r="Z10" s="177"/>
      <c r="AA10" s="159"/>
      <c r="AB10" s="177"/>
      <c r="AC10" s="177"/>
      <c r="AD10" s="159"/>
      <c r="AE10" s="177"/>
      <c r="AF10" s="177"/>
      <c r="AG10" s="159"/>
      <c r="AH10" s="159"/>
      <c r="AI10" s="159"/>
      <c r="AJ10" s="159"/>
      <c r="AK10" s="159"/>
      <c r="AL10" s="159"/>
      <c r="AM10" s="159"/>
      <c r="AN10" s="159"/>
      <c r="AO10" s="159"/>
      <c r="AP10" s="159"/>
      <c r="AQ10" s="159"/>
      <c r="AR10" s="159"/>
      <c r="AS10" s="159"/>
      <c r="AT10" s="159"/>
      <c r="AU10" s="159"/>
      <c r="AV10" s="159"/>
      <c r="AW10" s="159"/>
      <c r="AX10" s="159"/>
      <c r="AY10" s="159"/>
      <c r="AZ10" s="159"/>
    </row>
    <row r="11" spans="1:52" ht="16.5" customHeight="1">
      <c r="A11" s="159"/>
      <c r="B11" s="159"/>
      <c r="C11" s="159"/>
      <c r="D11" s="159"/>
      <c r="E11" s="159"/>
      <c r="F11" s="159"/>
      <c r="G11" s="159"/>
      <c r="H11" s="159"/>
      <c r="I11" s="159"/>
      <c r="J11" s="177"/>
      <c r="K11" s="177"/>
      <c r="L11" s="159"/>
      <c r="M11" s="159"/>
      <c r="N11" s="177"/>
      <c r="O11" s="177"/>
      <c r="P11" s="159"/>
      <c r="Q11" s="159"/>
      <c r="R11" s="159"/>
      <c r="S11" s="177"/>
      <c r="T11" s="177"/>
      <c r="U11" s="159"/>
      <c r="V11" s="177"/>
      <c r="W11" s="194"/>
      <c r="X11" s="187"/>
      <c r="Y11" s="193"/>
      <c r="Z11" s="177"/>
      <c r="AA11" s="159"/>
      <c r="AB11" s="177"/>
      <c r="AC11" s="177"/>
      <c r="AD11" s="159"/>
      <c r="AE11" s="177"/>
      <c r="AF11" s="177"/>
      <c r="AG11" s="159"/>
      <c r="AH11" s="159"/>
      <c r="AI11" s="159"/>
      <c r="AJ11" s="159"/>
      <c r="AK11" s="159"/>
      <c r="AL11" s="159"/>
      <c r="AM11" s="159"/>
      <c r="AN11" s="159"/>
      <c r="AO11" s="159"/>
      <c r="AP11" s="159"/>
      <c r="AQ11" s="159"/>
      <c r="AR11" s="159"/>
      <c r="AS11" s="159"/>
      <c r="AT11" s="159"/>
      <c r="AU11" s="159"/>
      <c r="AV11" s="159"/>
      <c r="AW11" s="159"/>
      <c r="AX11" s="159"/>
      <c r="AY11" s="159"/>
      <c r="AZ11" s="159"/>
    </row>
    <row r="12" spans="1:52" ht="16.5" customHeight="1">
      <c r="A12" s="159"/>
      <c r="B12" s="159"/>
      <c r="C12" s="159"/>
      <c r="D12" s="159"/>
      <c r="E12" s="159"/>
      <c r="F12" s="159"/>
      <c r="G12" s="159"/>
      <c r="H12" s="159"/>
      <c r="I12" s="159"/>
      <c r="J12" s="177"/>
      <c r="K12" s="177"/>
      <c r="L12" s="159"/>
      <c r="M12" s="159"/>
      <c r="N12" s="177"/>
      <c r="O12" s="177"/>
      <c r="P12" s="159"/>
      <c r="Q12" s="159"/>
      <c r="R12" s="159"/>
      <c r="S12" s="195"/>
      <c r="T12" s="177"/>
      <c r="U12" s="159"/>
      <c r="V12" s="195"/>
      <c r="W12" s="194"/>
      <c r="X12" s="187"/>
      <c r="Y12" s="196"/>
      <c r="Z12" s="177"/>
      <c r="AA12" s="159"/>
      <c r="AB12" s="195"/>
      <c r="AC12" s="177"/>
      <c r="AD12" s="159"/>
      <c r="AE12" s="195"/>
      <c r="AF12" s="177"/>
      <c r="AG12" s="159"/>
      <c r="AH12" s="159"/>
      <c r="AI12" s="159"/>
      <c r="AJ12" s="159"/>
      <c r="AK12" s="159"/>
      <c r="AL12" s="159"/>
      <c r="AM12" s="159"/>
      <c r="AN12" s="159"/>
      <c r="AO12" s="159"/>
      <c r="AP12" s="159"/>
      <c r="AQ12" s="159"/>
      <c r="AR12" s="159"/>
      <c r="AS12" s="159"/>
      <c r="AT12" s="159"/>
      <c r="AU12" s="159"/>
      <c r="AV12" s="159"/>
      <c r="AW12" s="159"/>
      <c r="AX12" s="159"/>
      <c r="AY12" s="159"/>
      <c r="AZ12" s="159"/>
    </row>
    <row r="13" spans="1:52" ht="33" customHeight="1">
      <c r="A13" s="408" t="s">
        <v>135</v>
      </c>
      <c r="B13" s="408" t="s">
        <v>29</v>
      </c>
      <c r="C13" s="408" t="s">
        <v>164</v>
      </c>
      <c r="D13" s="408" t="s">
        <v>165</v>
      </c>
      <c r="E13" s="408" t="s">
        <v>120</v>
      </c>
      <c r="F13" s="408" t="s">
        <v>166</v>
      </c>
      <c r="G13" s="408" t="s">
        <v>167</v>
      </c>
      <c r="H13" s="408" t="s">
        <v>168</v>
      </c>
      <c r="I13" s="441" t="s">
        <v>169</v>
      </c>
      <c r="J13" s="408" t="s">
        <v>68</v>
      </c>
      <c r="K13" s="408"/>
      <c r="L13" s="408"/>
      <c r="M13" s="408"/>
      <c r="N13" s="408"/>
      <c r="O13" s="408"/>
      <c r="P13" s="408" t="s">
        <v>69</v>
      </c>
      <c r="Q13" s="408"/>
      <c r="R13" s="408"/>
      <c r="S13" s="408"/>
      <c r="T13" s="408"/>
      <c r="U13" s="408"/>
      <c r="V13" s="408" t="s">
        <v>70</v>
      </c>
      <c r="W13" s="408"/>
      <c r="X13" s="408"/>
      <c r="Y13" s="408"/>
      <c r="Z13" s="408"/>
      <c r="AA13" s="408"/>
      <c r="AB13" s="408" t="s">
        <v>71</v>
      </c>
      <c r="AC13" s="408"/>
      <c r="AD13" s="408"/>
      <c r="AE13" s="408"/>
      <c r="AF13" s="408"/>
      <c r="AG13" s="408"/>
      <c r="AH13" s="408" t="s">
        <v>72</v>
      </c>
      <c r="AI13" s="408"/>
      <c r="AJ13" s="408"/>
      <c r="AK13" s="408"/>
      <c r="AL13" s="408"/>
      <c r="AM13" s="408"/>
      <c r="AN13" s="408" t="s">
        <v>73</v>
      </c>
      <c r="AO13" s="408"/>
      <c r="AP13" s="408"/>
      <c r="AQ13" s="408"/>
      <c r="AR13" s="408"/>
      <c r="AS13" s="408"/>
      <c r="AT13" s="410" t="s">
        <v>170</v>
      </c>
      <c r="AU13" s="408" t="s">
        <v>171</v>
      </c>
      <c r="AV13" s="408" t="s">
        <v>172</v>
      </c>
      <c r="AW13" s="408" t="s">
        <v>173</v>
      </c>
      <c r="AX13" s="408" t="s">
        <v>174</v>
      </c>
      <c r="AY13" s="408" t="s">
        <v>175</v>
      </c>
      <c r="AZ13" s="408" t="s">
        <v>176</v>
      </c>
    </row>
    <row r="14" spans="1:52" ht="33" customHeight="1">
      <c r="A14" s="408"/>
      <c r="B14" s="408"/>
      <c r="C14" s="408"/>
      <c r="D14" s="408"/>
      <c r="E14" s="408"/>
      <c r="F14" s="408"/>
      <c r="G14" s="408"/>
      <c r="H14" s="408" t="s">
        <v>177</v>
      </c>
      <c r="I14" s="441"/>
      <c r="J14" s="197" t="s">
        <v>178</v>
      </c>
      <c r="K14" s="197" t="s">
        <v>179</v>
      </c>
      <c r="L14" s="197" t="s">
        <v>180</v>
      </c>
      <c r="M14" s="197" t="s">
        <v>181</v>
      </c>
      <c r="N14" s="197" t="s">
        <v>182</v>
      </c>
      <c r="O14" s="197" t="s">
        <v>183</v>
      </c>
      <c r="P14" s="197" t="s">
        <v>178</v>
      </c>
      <c r="Q14" s="197" t="s">
        <v>179</v>
      </c>
      <c r="R14" s="197" t="s">
        <v>180</v>
      </c>
      <c r="S14" s="197" t="s">
        <v>181</v>
      </c>
      <c r="T14" s="197" t="s">
        <v>182</v>
      </c>
      <c r="U14" s="197" t="s">
        <v>183</v>
      </c>
      <c r="V14" s="197" t="s">
        <v>178</v>
      </c>
      <c r="W14" s="197" t="s">
        <v>179</v>
      </c>
      <c r="X14" s="197" t="s">
        <v>180</v>
      </c>
      <c r="Y14" s="197" t="s">
        <v>181</v>
      </c>
      <c r="Z14" s="197" t="s">
        <v>182</v>
      </c>
      <c r="AA14" s="197" t="s">
        <v>183</v>
      </c>
      <c r="AB14" s="197" t="s">
        <v>178</v>
      </c>
      <c r="AC14" s="197" t="s">
        <v>179</v>
      </c>
      <c r="AD14" s="197" t="s">
        <v>180</v>
      </c>
      <c r="AE14" s="197" t="s">
        <v>181</v>
      </c>
      <c r="AF14" s="197" t="s">
        <v>182</v>
      </c>
      <c r="AG14" s="197" t="s">
        <v>183</v>
      </c>
      <c r="AH14" s="197" t="s">
        <v>178</v>
      </c>
      <c r="AI14" s="197" t="s">
        <v>179</v>
      </c>
      <c r="AJ14" s="197" t="s">
        <v>180</v>
      </c>
      <c r="AK14" s="197" t="s">
        <v>181</v>
      </c>
      <c r="AL14" s="197" t="s">
        <v>182</v>
      </c>
      <c r="AM14" s="197" t="s">
        <v>183</v>
      </c>
      <c r="AN14" s="197" t="s">
        <v>178</v>
      </c>
      <c r="AO14" s="197" t="s">
        <v>179</v>
      </c>
      <c r="AP14" s="197" t="s">
        <v>180</v>
      </c>
      <c r="AQ14" s="197" t="s">
        <v>181</v>
      </c>
      <c r="AR14" s="197" t="s">
        <v>182</v>
      </c>
      <c r="AS14" s="197" t="s">
        <v>183</v>
      </c>
      <c r="AT14" s="410"/>
      <c r="AU14" s="408"/>
      <c r="AV14" s="408"/>
      <c r="AW14" s="408"/>
      <c r="AX14" s="408"/>
      <c r="AY14" s="408"/>
      <c r="AZ14" s="408"/>
    </row>
    <row r="15" spans="1:52" s="128" customFormat="1" ht="36.950000000000003" customHeight="1">
      <c r="A15" s="382" t="str">
        <f>+'PRODUCTOS MGA'!A13</f>
        <v>OE1. Fomentar la aplicación de los diversos instrumentos de administración del patrimonio inmobiliario distrital y del espacio público cultural</v>
      </c>
      <c r="B15" s="420" t="str">
        <f>+'RESUMEN DE PROYECTO'!C18</f>
        <v>7928-1-Realizar el 100% de asistencia técnica a las alcaldías locales y demás autoridades competentes en las acciones de recuperación de espacio público. espacio público.</v>
      </c>
      <c r="C15" s="419">
        <f>+'RESUMEN DE PROYECTO'!G18</f>
        <v>1</v>
      </c>
      <c r="D15" s="423">
        <f>IFERROR(AZ15,"0")</f>
        <v>0.49000000000000005</v>
      </c>
      <c r="E15" s="425">
        <f>+IFERROR(D15/C15,"")</f>
        <v>0.49000000000000005</v>
      </c>
      <c r="F15" s="419">
        <v>0.1</v>
      </c>
      <c r="G15" s="406" t="s">
        <v>184</v>
      </c>
      <c r="H15" s="199" t="s">
        <v>185</v>
      </c>
      <c r="I15" s="98" t="s">
        <v>186</v>
      </c>
      <c r="J15" s="60"/>
      <c r="K15" s="60"/>
      <c r="L15" s="79"/>
      <c r="M15" s="266"/>
      <c r="N15" s="400">
        <f>+(J15+J16)/2</f>
        <v>0</v>
      </c>
      <c r="O15" s="400">
        <f>+(K15+K16)/2</f>
        <v>0</v>
      </c>
      <c r="P15" s="60"/>
      <c r="Q15" s="60"/>
      <c r="R15" s="63"/>
      <c r="S15" s="275"/>
      <c r="T15" s="400">
        <f>+(P15+P16)/2</f>
        <v>0</v>
      </c>
      <c r="U15" s="400">
        <f>+(Q15+Q16)/2</f>
        <v>0</v>
      </c>
      <c r="V15" s="60">
        <v>0.5</v>
      </c>
      <c r="W15" s="290">
        <v>0</v>
      </c>
      <c r="X15" s="63" t="s">
        <v>187</v>
      </c>
      <c r="Y15" s="80"/>
      <c r="Z15" s="400">
        <f>+(V15+V16)/2</f>
        <v>0.5</v>
      </c>
      <c r="AA15" s="400">
        <f>+(W15+W16)/2</f>
        <v>0.25</v>
      </c>
      <c r="AB15" s="60"/>
      <c r="AC15" s="309"/>
      <c r="AD15" s="63"/>
      <c r="AE15" s="80"/>
      <c r="AF15" s="400">
        <f>+(AB15+AB16)/2</f>
        <v>0</v>
      </c>
      <c r="AG15" s="400">
        <f>+(AC15+AC16)/2</f>
        <v>0</v>
      </c>
      <c r="AH15" s="60"/>
      <c r="AI15" s="238"/>
      <c r="AJ15" s="63"/>
      <c r="AK15" s="298"/>
      <c r="AL15" s="400">
        <f>+(AH15+AH16)/2</f>
        <v>0</v>
      </c>
      <c r="AM15" s="400">
        <f>+(AI15+AI16)/2</f>
        <v>0</v>
      </c>
      <c r="AN15" s="60">
        <v>0.5</v>
      </c>
      <c r="AO15" s="60"/>
      <c r="AP15" s="63" t="s">
        <v>187</v>
      </c>
      <c r="AQ15" s="63"/>
      <c r="AR15" s="400">
        <f>+(AN15+AN16)/2</f>
        <v>0.5</v>
      </c>
      <c r="AS15" s="400">
        <f>+(AO15+AO16)/2</f>
        <v>0</v>
      </c>
      <c r="AT15" s="308">
        <f>+IF($B$10="JULIO",J15,
IF($B$10="AGOSTO",SUM(J15,P15),
IF($B$10="SEPTIEMBRE",SUM(J15,P15,V15),
IF($B$10="OCTUBRE",SUM(J15,P15,V15,AB15),
IF($B$10="NOVIEMBRE",SUM(J15,P15,V15,AB15,AH15),
IF($B$10="DICIEMBRE",SUM(J15,P15,V15,AB15,AH15,AN15),0))))))</f>
        <v>0.5</v>
      </c>
      <c r="AU15" s="290">
        <f>+IF($B$10="JULIO",K15,
IF($B$10="AGOSTO",SUM(K15,Q15),
IF($B$10="SEPTIEMBRE",SUM(K15,Q15,W15),
IF($B$10="OCTUBRE",SUM(K15,Q15,W15,AC15),
IF($B$10="NOVIEMBRE",SUM(K15,Q15,W15,AC15,AI15),
IF($B$10="DICIEMBRE",SUM(K15,Q15,W15,AC15,AI15,AO15),0))))))</f>
        <v>0</v>
      </c>
      <c r="AV15" s="60">
        <f>IFERROR((AU15/AT15),0)</f>
        <v>0</v>
      </c>
      <c r="AW15" s="401">
        <f>IF($B$10="JULIO",N15,
IF($B$10="AGOSTO",SUM(N15,T15),
IF($B$10="SEPTIEMBRE",SUM(N15,T15,Z15),
IF($B$10="OCTUBRE",SUM(N15,T15,Z15,AF15),
IF($B$10="NOVIEMBRE",SUM(N15,T15,Z15,AF15,AL15),
IF($B$10="DICIEMBRE",SUM(N15,T15,Z15,AF15,AL15,AR15),0))))))</f>
        <v>0.5</v>
      </c>
      <c r="AX15" s="400">
        <f>IF($B$10="JULIO",O15,
IF($B$10="AGOSTO",SUM(O15,U15),
IF($B$10="SEPTIEMBRE",SUM(O15,U15,AA15),
IF($B$10="OCTUBRE",SUM(O15,U15,AA15,AG15),
IF($B$10="NOVIEMBRE",SUM(O15,U15,AA15,AG15,AM15),
IF($B$10="DICIEMBRE",SUM(O15,U15,AA15,AG15,AM15,AS15),0))))))</f>
        <v>0.25</v>
      </c>
      <c r="AY15" s="400">
        <f>IFERROR((AX15/AW15),0)</f>
        <v>0.5</v>
      </c>
      <c r="AZ15" s="414">
        <f>(AX15+AX17+AX18+AX19+AX21)/5</f>
        <v>0.49000000000000005</v>
      </c>
    </row>
    <row r="16" spans="1:52" s="128" customFormat="1" ht="36.950000000000003" customHeight="1">
      <c r="A16" s="383"/>
      <c r="B16" s="421"/>
      <c r="C16" s="419"/>
      <c r="D16" s="423"/>
      <c r="E16" s="425"/>
      <c r="F16" s="419"/>
      <c r="G16" s="406"/>
      <c r="H16" s="199" t="s">
        <v>188</v>
      </c>
      <c r="I16" s="98" t="s">
        <v>189</v>
      </c>
      <c r="J16" s="60"/>
      <c r="K16" s="60"/>
      <c r="L16" s="79"/>
      <c r="M16" s="266"/>
      <c r="N16" s="400"/>
      <c r="O16" s="400"/>
      <c r="P16" s="60"/>
      <c r="Q16" s="60"/>
      <c r="R16" s="81"/>
      <c r="S16" s="275"/>
      <c r="T16" s="400"/>
      <c r="U16" s="400"/>
      <c r="V16" s="60">
        <v>0.5</v>
      </c>
      <c r="W16" s="60">
        <v>0.5</v>
      </c>
      <c r="X16" s="81" t="s">
        <v>190</v>
      </c>
      <c r="Y16" s="81" t="s">
        <v>190</v>
      </c>
      <c r="Z16" s="400"/>
      <c r="AA16" s="400"/>
      <c r="AB16" s="60"/>
      <c r="AC16" s="60"/>
      <c r="AD16" s="81"/>
      <c r="AE16" s="80"/>
      <c r="AF16" s="400"/>
      <c r="AG16" s="400"/>
      <c r="AH16" s="60"/>
      <c r="AI16" s="238"/>
      <c r="AJ16" s="81"/>
      <c r="AK16" s="313"/>
      <c r="AL16" s="400"/>
      <c r="AM16" s="400"/>
      <c r="AN16" s="60">
        <v>0.5</v>
      </c>
      <c r="AO16" s="60"/>
      <c r="AP16" s="81" t="s">
        <v>190</v>
      </c>
      <c r="AQ16" s="81"/>
      <c r="AR16" s="400"/>
      <c r="AS16" s="400"/>
      <c r="AT16" s="243">
        <f t="shared" ref="AT16:AT18" si="0">+IF($B$10="JULIO",J16,
IF($B$10="AGOSTO",SUM(J16,P16),
IF($B$10="SEPTIEMBRE",SUM(J16,P16,V16),
IF($B$10="OCTUBRE",SUM(J16,P16,V16,AB16),
IF($B$10="NOVIEMBRE",SUM(J16,P16,V16,AB16,AH16),
IF($B$10="DICIEMBRE",SUM(J16,P16,V16,AB16,AH16,AN16),0))))))</f>
        <v>0.5</v>
      </c>
      <c r="AU16" s="60">
        <f t="shared" ref="AU16:AU18" si="1">+IF($B$10="JULIO",K16,
IF($B$10="AGOSTO",SUM(K16,Q16),
IF($B$10="SEPTIEMBRE",SUM(K16,Q16,W16),
IF($B$10="OCTUBRE",SUM(K16,Q16,W16,AC16),
IF($B$10="NOVIEMBRE",SUM(K16,Q16,W16,AC16,AI16),
IF($B$10="DICIEMBRE",SUM(K16,Q16,W16,AC16,AI16,AO16),0))))))</f>
        <v>0.5</v>
      </c>
      <c r="AV16" s="60">
        <f t="shared" ref="AV16:AV33" si="2">IFERROR((AU16/AT16),0)</f>
        <v>1</v>
      </c>
      <c r="AW16" s="402"/>
      <c r="AX16" s="400"/>
      <c r="AY16" s="400"/>
      <c r="AZ16" s="414"/>
    </row>
    <row r="17" spans="1:52" s="128" customFormat="1" ht="36.950000000000003" customHeight="1">
      <c r="A17" s="383"/>
      <c r="B17" s="421"/>
      <c r="C17" s="419"/>
      <c r="D17" s="423"/>
      <c r="E17" s="425"/>
      <c r="F17" s="198">
        <v>0.1</v>
      </c>
      <c r="G17" s="272" t="s">
        <v>191</v>
      </c>
      <c r="H17" s="199" t="s">
        <v>192</v>
      </c>
      <c r="I17" s="98" t="s">
        <v>193</v>
      </c>
      <c r="J17" s="60"/>
      <c r="K17" s="60"/>
      <c r="L17" s="79"/>
      <c r="M17" s="266"/>
      <c r="N17" s="60">
        <f>+J17</f>
        <v>0</v>
      </c>
      <c r="O17" s="60">
        <f>+K17</f>
        <v>0</v>
      </c>
      <c r="P17" s="60"/>
      <c r="Q17" s="60"/>
      <c r="R17" s="63"/>
      <c r="S17" s="275"/>
      <c r="T17" s="60">
        <f>+P17</f>
        <v>0</v>
      </c>
      <c r="U17" s="60">
        <f>+Q17</f>
        <v>0</v>
      </c>
      <c r="V17" s="60">
        <v>0.5</v>
      </c>
      <c r="W17" s="60">
        <v>0.5</v>
      </c>
      <c r="X17" s="63" t="s">
        <v>194</v>
      </c>
      <c r="Y17" s="63" t="s">
        <v>194</v>
      </c>
      <c r="Z17" s="60">
        <f>+V17</f>
        <v>0.5</v>
      </c>
      <c r="AA17" s="60">
        <f>+W17</f>
        <v>0.5</v>
      </c>
      <c r="AB17" s="60"/>
      <c r="AC17" s="309"/>
      <c r="AD17" s="63"/>
      <c r="AE17" s="80"/>
      <c r="AF17" s="60">
        <f>+AB17</f>
        <v>0</v>
      </c>
      <c r="AG17" s="60">
        <f>+AC17</f>
        <v>0</v>
      </c>
      <c r="AH17" s="60"/>
      <c r="AI17" s="238"/>
      <c r="AJ17" s="63"/>
      <c r="AK17" s="298"/>
      <c r="AL17" s="60">
        <f>+AH17</f>
        <v>0</v>
      </c>
      <c r="AM17" s="60">
        <f>+AI17</f>
        <v>0</v>
      </c>
      <c r="AN17" s="60">
        <v>0.5</v>
      </c>
      <c r="AO17" s="60"/>
      <c r="AP17" s="63" t="s">
        <v>194</v>
      </c>
      <c r="AQ17" s="63"/>
      <c r="AR17" s="60">
        <f>+AN17</f>
        <v>0.5</v>
      </c>
      <c r="AS17" s="60">
        <f>+AO17</f>
        <v>0</v>
      </c>
      <c r="AT17" s="243">
        <f t="shared" si="0"/>
        <v>0.5</v>
      </c>
      <c r="AU17" s="60">
        <f t="shared" si="1"/>
        <v>0.5</v>
      </c>
      <c r="AV17" s="60">
        <f>IFERROR((AU17/AT17),0)</f>
        <v>1</v>
      </c>
      <c r="AW17" s="60">
        <f t="shared" ref="AW17:AX22" si="3">IF($B$10="JULIO",N17,
IF($B$10="AGOSTO",SUM(N17,T17),
IF($B$10="SEPTIEMBRE",SUM(N17,T17,Z17),
IF($B$10="OCTUBRE",SUM(N17,T17,Z17,AF17),
IF($B$10="NOVIEMBRE",SUM(N17,T17,Z17,AF17,AL17),
IF($B$10="DICIEMBRE",SUM(N17,T17,Z17,AF17,AL17,AR17),0))))))</f>
        <v>0.5</v>
      </c>
      <c r="AX17" s="60">
        <f t="shared" si="3"/>
        <v>0.5</v>
      </c>
      <c r="AY17" s="60">
        <f>IFERROR((AX17/AW17),0)</f>
        <v>1</v>
      </c>
      <c r="AZ17" s="414"/>
    </row>
    <row r="18" spans="1:52" s="128" customFormat="1" ht="36.950000000000003" customHeight="1">
      <c r="A18" s="383"/>
      <c r="B18" s="421"/>
      <c r="C18" s="419"/>
      <c r="D18" s="423"/>
      <c r="E18" s="425"/>
      <c r="F18" s="198">
        <v>0.08</v>
      </c>
      <c r="G18" s="272" t="s">
        <v>195</v>
      </c>
      <c r="H18" s="199" t="s">
        <v>196</v>
      </c>
      <c r="I18" s="98" t="s">
        <v>197</v>
      </c>
      <c r="J18" s="60">
        <v>0.25</v>
      </c>
      <c r="K18" s="60">
        <v>0.25</v>
      </c>
      <c r="L18" s="63" t="s">
        <v>198</v>
      </c>
      <c r="M18" s="63" t="s">
        <v>199</v>
      </c>
      <c r="N18" s="60">
        <f>+J18</f>
        <v>0.25</v>
      </c>
      <c r="O18" s="60">
        <f>+K18</f>
        <v>0.25</v>
      </c>
      <c r="P18" s="60"/>
      <c r="Q18" s="60"/>
      <c r="R18" s="63"/>
      <c r="S18" s="275"/>
      <c r="T18" s="60">
        <f>+P18</f>
        <v>0</v>
      </c>
      <c r="U18" s="60">
        <f>+Q18</f>
        <v>0</v>
      </c>
      <c r="V18" s="60">
        <v>0.25</v>
      </c>
      <c r="W18" s="60">
        <v>0.25</v>
      </c>
      <c r="X18" s="63" t="s">
        <v>198</v>
      </c>
      <c r="Y18" s="63" t="s">
        <v>198</v>
      </c>
      <c r="Z18" s="60">
        <f>+V18</f>
        <v>0.25</v>
      </c>
      <c r="AA18" s="60">
        <f>+W18</f>
        <v>0.25</v>
      </c>
      <c r="AB18" s="60"/>
      <c r="AC18" s="309"/>
      <c r="AD18" s="63"/>
      <c r="AE18" s="80"/>
      <c r="AF18" s="60">
        <f>+AB18</f>
        <v>0</v>
      </c>
      <c r="AG18" s="60">
        <f>+AC18</f>
        <v>0</v>
      </c>
      <c r="AH18" s="60">
        <v>0.25</v>
      </c>
      <c r="AI18" s="238"/>
      <c r="AJ18" s="63" t="s">
        <v>198</v>
      </c>
      <c r="AK18" s="298"/>
      <c r="AL18" s="60">
        <f>+AH18</f>
        <v>0.25</v>
      </c>
      <c r="AM18" s="60">
        <f>+AI18</f>
        <v>0</v>
      </c>
      <c r="AN18" s="60">
        <v>0.25</v>
      </c>
      <c r="AO18" s="60"/>
      <c r="AP18" s="63" t="s">
        <v>198</v>
      </c>
      <c r="AQ18" s="63"/>
      <c r="AR18" s="60">
        <f>+AN18</f>
        <v>0.25</v>
      </c>
      <c r="AS18" s="60">
        <f>+AO18</f>
        <v>0</v>
      </c>
      <c r="AT18" s="243">
        <f t="shared" si="0"/>
        <v>0.75</v>
      </c>
      <c r="AU18" s="60">
        <f t="shared" si="1"/>
        <v>0.5</v>
      </c>
      <c r="AV18" s="60">
        <f>IFERROR((AU18/AT18),0)</f>
        <v>0.66666666666666663</v>
      </c>
      <c r="AW18" s="60">
        <f t="shared" si="3"/>
        <v>0.75</v>
      </c>
      <c r="AX18" s="60">
        <f t="shared" si="3"/>
        <v>0.5</v>
      </c>
      <c r="AY18" s="60">
        <f>IFERROR((AX18/AW18),0)</f>
        <v>0.66666666666666663</v>
      </c>
      <c r="AZ18" s="414"/>
    </row>
    <row r="19" spans="1:52" s="128" customFormat="1" ht="36.950000000000003" customHeight="1">
      <c r="A19" s="383"/>
      <c r="B19" s="421"/>
      <c r="C19" s="419"/>
      <c r="D19" s="423"/>
      <c r="E19" s="425"/>
      <c r="F19" s="419">
        <v>0.08</v>
      </c>
      <c r="G19" s="406" t="s">
        <v>200</v>
      </c>
      <c r="H19" s="199" t="s">
        <v>201</v>
      </c>
      <c r="I19" s="98" t="s">
        <v>202</v>
      </c>
      <c r="J19" s="60"/>
      <c r="K19" s="60"/>
      <c r="L19" s="63"/>
      <c r="M19" s="63"/>
      <c r="N19" s="400">
        <f>+(J19+J20)/2</f>
        <v>0</v>
      </c>
      <c r="O19" s="400">
        <f>+(K19+K20)/2</f>
        <v>0</v>
      </c>
      <c r="P19" s="60">
        <v>0.2</v>
      </c>
      <c r="Q19" s="60">
        <v>0.2</v>
      </c>
      <c r="R19" s="63" t="s">
        <v>203</v>
      </c>
      <c r="S19" s="63" t="s">
        <v>203</v>
      </c>
      <c r="T19" s="400">
        <f>+(P19+P20)/2</f>
        <v>0.2</v>
      </c>
      <c r="U19" s="400">
        <f>+(Q19+Q20)/2</f>
        <v>0.2</v>
      </c>
      <c r="V19" s="60">
        <v>0.2</v>
      </c>
      <c r="W19" s="60">
        <v>0.2</v>
      </c>
      <c r="X19" s="63" t="s">
        <v>203</v>
      </c>
      <c r="Y19" s="63" t="s">
        <v>203</v>
      </c>
      <c r="Z19" s="400">
        <f>+(V19+V20)/2</f>
        <v>0.2</v>
      </c>
      <c r="AA19" s="400">
        <f>+(W19+W20)/2</f>
        <v>0.2</v>
      </c>
      <c r="AB19" s="60">
        <v>0.2</v>
      </c>
      <c r="AC19" s="60">
        <v>0.2</v>
      </c>
      <c r="AD19" s="63" t="s">
        <v>203</v>
      </c>
      <c r="AE19" s="63" t="s">
        <v>203</v>
      </c>
      <c r="AF19" s="400">
        <f>+(AB19+AB20)/2</f>
        <v>0.2</v>
      </c>
      <c r="AG19" s="400">
        <f>+(AC19+AC20)/2</f>
        <v>0.2</v>
      </c>
      <c r="AH19" s="60">
        <v>0.2</v>
      </c>
      <c r="AI19" s="238"/>
      <c r="AJ19" s="63" t="s">
        <v>203</v>
      </c>
      <c r="AK19" s="298"/>
      <c r="AL19" s="400">
        <f>+(AH19+AH20)/2</f>
        <v>0.2</v>
      </c>
      <c r="AM19" s="400">
        <f>+(AI19+AI20)/2</f>
        <v>0</v>
      </c>
      <c r="AN19" s="60">
        <v>0.2</v>
      </c>
      <c r="AO19" s="60"/>
      <c r="AP19" s="63" t="s">
        <v>203</v>
      </c>
      <c r="AQ19" s="63"/>
      <c r="AR19" s="400">
        <f>+(AN19+AN20)/2</f>
        <v>0.2</v>
      </c>
      <c r="AS19" s="400">
        <f>+(AO19+AO20)/2</f>
        <v>0</v>
      </c>
      <c r="AT19" s="243">
        <f t="shared" ref="AT19" si="4">+IF($B$10="JULIO",J19,
IF($B$10="AGOSTO",SUM(J19,P19),
IF($B$10="SEPTIEMBRE",SUM(J19,P19,V19),
IF($B$10="OCTUBRE",SUM(J19,P19,V19,AB19),
IF($B$10="NOVIEMBRE",SUM(J19,P19,V19,AB19,AH19),
IF($B$10="DICIEMBRE",SUM(J19,P19,V19,AB19,AH19,AN19),0))))))</f>
        <v>0.8</v>
      </c>
      <c r="AU19" s="60">
        <f t="shared" ref="AU19" si="5">+IF($B$10="JULIO",K19,
IF($B$10="AGOSTO",SUM(K19,Q19),
IF($B$10="SEPTIEMBRE",SUM(K19,Q19,W19),
IF($B$10="OCTUBRE",SUM(K19,Q19,W19,AC19),
IF($B$10="NOVIEMBRE",SUM(K19,Q19,W19,AC19,AI19),
IF($B$10="DICIEMBRE",SUM(K19,Q19,W19,AC19,AI19,AO19),0))))))</f>
        <v>0.60000000000000009</v>
      </c>
      <c r="AV19" s="60">
        <f>IFERROR((AU19/AT19),0)</f>
        <v>0.75000000000000011</v>
      </c>
      <c r="AW19" s="401">
        <f>IF($B$10="JULIO",N19,
IF($B$10="AGOSTO",SUM(N19,T19),
IF($B$10="SEPTIEMBRE",SUM(N19,T19,Z19),
IF($B$10="OCTUBRE",SUM(N19,T19,Z19,AF19),
IF($B$10="NOVIEMBRE",SUM(N19,T19,Z19,AF19,AL19),
IF($B$10="DICIEMBRE",SUM(N19,T19,Z19,AF19,AL19,AR19),0))))))</f>
        <v>0.8</v>
      </c>
      <c r="AX19" s="400">
        <f>IF($B$10="JULIO",O19,
IF($B$10="AGOSTO",SUM(O19,U19),
IF($B$10="SEPTIEMBRE",SUM(O19,U19,AA19),
IF($B$10="OCTUBRE",SUM(O19,U19,AA19,AG19),
IF($B$10="NOVIEMBRE",SUM(O19,U19,AA19,AG19,AM19),
IF($B$10="DICIEMBRE",SUM(O19,U19,AA19,AG19,AM19,AS19),0))))))</f>
        <v>0.60000000000000009</v>
      </c>
      <c r="AY19" s="400">
        <f>IFERROR((AX19/AW19),0)</f>
        <v>0.75000000000000011</v>
      </c>
      <c r="AZ19" s="414"/>
    </row>
    <row r="20" spans="1:52" s="128" customFormat="1" ht="36.950000000000003" customHeight="1">
      <c r="A20" s="383"/>
      <c r="B20" s="421"/>
      <c r="C20" s="419"/>
      <c r="D20" s="423"/>
      <c r="E20" s="425"/>
      <c r="F20" s="419"/>
      <c r="G20" s="406"/>
      <c r="H20" s="199" t="s">
        <v>204</v>
      </c>
      <c r="I20" s="98" t="s">
        <v>205</v>
      </c>
      <c r="J20" s="60"/>
      <c r="K20" s="60"/>
      <c r="L20" s="63"/>
      <c r="M20" s="63"/>
      <c r="N20" s="400"/>
      <c r="O20" s="400"/>
      <c r="P20" s="60">
        <v>0.2</v>
      </c>
      <c r="Q20" s="60">
        <v>0.2</v>
      </c>
      <c r="R20" s="63" t="s">
        <v>203</v>
      </c>
      <c r="S20" s="63" t="s">
        <v>203</v>
      </c>
      <c r="T20" s="400"/>
      <c r="U20" s="400"/>
      <c r="V20" s="60">
        <v>0.2</v>
      </c>
      <c r="W20" s="60">
        <v>0.2</v>
      </c>
      <c r="X20" s="63" t="s">
        <v>203</v>
      </c>
      <c r="Y20" s="63" t="s">
        <v>203</v>
      </c>
      <c r="Z20" s="400"/>
      <c r="AA20" s="400"/>
      <c r="AB20" s="60">
        <v>0.2</v>
      </c>
      <c r="AC20" s="60">
        <v>0.2</v>
      </c>
      <c r="AD20" s="63" t="s">
        <v>203</v>
      </c>
      <c r="AE20" s="63" t="s">
        <v>203</v>
      </c>
      <c r="AF20" s="400"/>
      <c r="AG20" s="400"/>
      <c r="AH20" s="60">
        <v>0.2</v>
      </c>
      <c r="AI20" s="238"/>
      <c r="AJ20" s="63" t="s">
        <v>203</v>
      </c>
      <c r="AK20" s="298"/>
      <c r="AL20" s="400"/>
      <c r="AM20" s="400"/>
      <c r="AN20" s="60">
        <v>0.2</v>
      </c>
      <c r="AO20" s="60"/>
      <c r="AP20" s="63" t="s">
        <v>203</v>
      </c>
      <c r="AQ20" s="63"/>
      <c r="AR20" s="400"/>
      <c r="AS20" s="400"/>
      <c r="AT20" s="243">
        <f t="shared" ref="AT20:AT21" si="6">+IF($B$10="JULIO",J20,
IF($B$10="AGOSTO",SUM(J20,P20),
IF($B$10="SEPTIEMBRE",SUM(J20,P20,V20),
IF($B$10="OCTUBRE",SUM(J20,P20,V20,AB20),
IF($B$10="NOVIEMBRE",SUM(J20,P20,V20,AB20,AH20),
IF($B$10="DICIEMBRE",SUM(J20,P20,V20,AB20,AH20,AN20),0))))))</f>
        <v>0.8</v>
      </c>
      <c r="AU20" s="60">
        <f t="shared" ref="AU20:AU21" si="7">+IF($B$10="JULIO",K20,
IF($B$10="AGOSTO",SUM(K20,Q20),
IF($B$10="SEPTIEMBRE",SUM(K20,Q20,W20),
IF($B$10="OCTUBRE",SUM(K20,Q20,W20,AC20),
IF($B$10="NOVIEMBRE",SUM(K20,Q20,W20,AC20,AI20),
IF($B$10="DICIEMBRE",SUM(K20,Q20,W20,AC20,AI20,AO20),0))))))</f>
        <v>0.60000000000000009</v>
      </c>
      <c r="AV20" s="60">
        <f>IFERROR((AU20/AT20),0)</f>
        <v>0.75000000000000011</v>
      </c>
      <c r="AW20" s="402"/>
      <c r="AX20" s="400"/>
      <c r="AY20" s="400"/>
      <c r="AZ20" s="414"/>
    </row>
    <row r="21" spans="1:52" s="128" customFormat="1" ht="36.950000000000003" customHeight="1" thickBot="1">
      <c r="A21" s="383"/>
      <c r="B21" s="422"/>
      <c r="C21" s="419"/>
      <c r="D21" s="424"/>
      <c r="E21" s="425"/>
      <c r="F21" s="198">
        <v>0.08</v>
      </c>
      <c r="G21" s="272" t="s">
        <v>206</v>
      </c>
      <c r="H21" s="199" t="s">
        <v>207</v>
      </c>
      <c r="I21" s="98" t="s">
        <v>208</v>
      </c>
      <c r="J21" s="60"/>
      <c r="K21" s="60"/>
      <c r="L21" s="63"/>
      <c r="M21" s="63"/>
      <c r="N21" s="60">
        <f>+J21</f>
        <v>0</v>
      </c>
      <c r="O21" s="60">
        <f>+K21</f>
        <v>0</v>
      </c>
      <c r="P21" s="60">
        <v>0.2</v>
      </c>
      <c r="Q21" s="60">
        <v>0.2</v>
      </c>
      <c r="R21" s="63" t="s">
        <v>209</v>
      </c>
      <c r="S21" s="63" t="s">
        <v>209</v>
      </c>
      <c r="T21" s="60">
        <f>+P21</f>
        <v>0.2</v>
      </c>
      <c r="U21" s="60">
        <f>+Q21</f>
        <v>0.2</v>
      </c>
      <c r="V21" s="60">
        <v>0.2</v>
      </c>
      <c r="W21" s="60">
        <v>0.2</v>
      </c>
      <c r="X21" s="63" t="s">
        <v>209</v>
      </c>
      <c r="Y21" s="63" t="s">
        <v>209</v>
      </c>
      <c r="Z21" s="60">
        <f>+V21</f>
        <v>0.2</v>
      </c>
      <c r="AA21" s="60">
        <f>+W21</f>
        <v>0.2</v>
      </c>
      <c r="AB21" s="60">
        <v>0.2</v>
      </c>
      <c r="AC21" s="60">
        <v>0.2</v>
      </c>
      <c r="AD21" s="63" t="s">
        <v>209</v>
      </c>
      <c r="AE21" s="63" t="s">
        <v>209</v>
      </c>
      <c r="AF21" s="60">
        <f>+AB21</f>
        <v>0.2</v>
      </c>
      <c r="AG21" s="60">
        <f>+AC21</f>
        <v>0.2</v>
      </c>
      <c r="AH21" s="60">
        <v>0.2</v>
      </c>
      <c r="AI21" s="238"/>
      <c r="AJ21" s="63" t="s">
        <v>209</v>
      </c>
      <c r="AK21" s="298"/>
      <c r="AL21" s="60">
        <f>+AH21</f>
        <v>0.2</v>
      </c>
      <c r="AM21" s="60">
        <f>+AI21</f>
        <v>0</v>
      </c>
      <c r="AN21" s="60">
        <v>0.2</v>
      </c>
      <c r="AO21" s="60"/>
      <c r="AP21" s="63" t="s">
        <v>209</v>
      </c>
      <c r="AQ21" s="63"/>
      <c r="AR21" s="60">
        <f>+AN21</f>
        <v>0.2</v>
      </c>
      <c r="AS21" s="60">
        <f>+AO21</f>
        <v>0</v>
      </c>
      <c r="AT21" s="243">
        <f t="shared" si="6"/>
        <v>0.8</v>
      </c>
      <c r="AU21" s="60">
        <f t="shared" si="7"/>
        <v>0.60000000000000009</v>
      </c>
      <c r="AV21" s="60">
        <f>IFERROR((AU21/AT21),0)</f>
        <v>0.75000000000000011</v>
      </c>
      <c r="AW21" s="60">
        <f t="shared" ref="AW21" si="8">IF($B$10="JULIO",N21,
IF($B$10="AGOSTO",SUM(N21,T21),
IF($B$10="SEPTIEMBRE",SUM(N21,T21,Z21),
IF($B$10="OCTUBRE",SUM(N21,T21,Z21,AF21),
IF($B$10="NOVIEMBRE",SUM(N21,T21,Z21,AF21,AL21),
IF($B$10="DICIEMBRE",SUM(N21,T21,Z21,AF21,AL21,AR21),0))))))</f>
        <v>0.8</v>
      </c>
      <c r="AX21" s="60">
        <f t="shared" ref="AX21" si="9">IF($B$10="JULIO",O21,
IF($B$10="AGOSTO",SUM(O21,U21),
IF($B$10="SEPTIEMBRE",SUM(O21,U21,AA21),
IF($B$10="OCTUBRE",SUM(O21,U21,AA21,AG21),
IF($B$10="NOVIEMBRE",SUM(O21,U21,AA21,AG21,AM21),
IF($B$10="DICIEMBRE",SUM(O21,U21,AA21,AG21,AM21,AS21),0))))))</f>
        <v>0.60000000000000009</v>
      </c>
      <c r="AY21" s="60">
        <f>IFERROR((AX21/AW21),0)</f>
        <v>0.75000000000000011</v>
      </c>
      <c r="AZ21" s="415"/>
    </row>
    <row r="22" spans="1:52" ht="36.950000000000003" customHeight="1">
      <c r="A22" s="383"/>
      <c r="B22" s="416" t="str">
        <f>+'RESUMEN DE PROYECTO'!C22</f>
        <v>7928-2 - Intervenir 134.000 m2 de bienes de uso público y fiscales a cargo del DADEP con acciones de administración y mantenimiento.</v>
      </c>
      <c r="C22" s="460">
        <f>+'RESUMEN DE PROYECTO'!G22</f>
        <v>33500</v>
      </c>
      <c r="D22" s="411">
        <f>+'RESUMEN DE PROYECTO'!H22</f>
        <v>0</v>
      </c>
      <c r="E22" s="461">
        <f>+IFERROR(D22/C22,"")</f>
        <v>0</v>
      </c>
      <c r="F22" s="445">
        <v>0.12</v>
      </c>
      <c r="G22" s="447" t="s">
        <v>210</v>
      </c>
      <c r="H22" s="200" t="s">
        <v>211</v>
      </c>
      <c r="I22" s="99" t="s">
        <v>212</v>
      </c>
      <c r="J22" s="62">
        <v>0.16600000000000001</v>
      </c>
      <c r="K22" s="62">
        <v>0.16600000000000001</v>
      </c>
      <c r="L22" s="82" t="s">
        <v>213</v>
      </c>
      <c r="M22" s="82" t="s">
        <v>214</v>
      </c>
      <c r="N22" s="409">
        <f>+(J22+J23)/2</f>
        <v>0.16600000000000001</v>
      </c>
      <c r="O22" s="409">
        <f>+(K22+K23)/2</f>
        <v>0.16600000000000001</v>
      </c>
      <c r="P22" s="62">
        <v>0.16600000000000001</v>
      </c>
      <c r="Q22" s="62">
        <v>0.16600000000000001</v>
      </c>
      <c r="R22" s="82" t="s">
        <v>213</v>
      </c>
      <c r="S22" s="82" t="s">
        <v>213</v>
      </c>
      <c r="T22" s="409">
        <f t="shared" ref="T22" si="10">+(P22+P23)/2</f>
        <v>0.16600000000000001</v>
      </c>
      <c r="U22" s="409">
        <f t="shared" ref="U22" si="11">+(Q22+Q23)/2</f>
        <v>0.16600000000000001</v>
      </c>
      <c r="V22" s="62">
        <v>0.16600000000000001</v>
      </c>
      <c r="W22" s="62">
        <v>0.16600000000000001</v>
      </c>
      <c r="X22" s="82" t="s">
        <v>213</v>
      </c>
      <c r="Y22" s="82" t="s">
        <v>213</v>
      </c>
      <c r="Z22" s="409">
        <f>+(V22+V23)/2</f>
        <v>0.16600000000000001</v>
      </c>
      <c r="AA22" s="409">
        <f>+(W22+W23)/2</f>
        <v>0.16600000000000001</v>
      </c>
      <c r="AB22" s="62">
        <v>0.16600000000000001</v>
      </c>
      <c r="AC22" s="62">
        <v>0.16600000000000001</v>
      </c>
      <c r="AD22" s="82" t="s">
        <v>213</v>
      </c>
      <c r="AE22" s="82" t="s">
        <v>213</v>
      </c>
      <c r="AF22" s="409">
        <f t="shared" ref="AF22" si="12">+(AB22+AB23)/2</f>
        <v>0.16600000000000001</v>
      </c>
      <c r="AG22" s="409">
        <f t="shared" ref="AG22" si="13">+(AC22+AC23)/2</f>
        <v>0.16600000000000001</v>
      </c>
      <c r="AH22" s="62">
        <v>0.16600000000000001</v>
      </c>
      <c r="AI22" s="239"/>
      <c r="AJ22" s="82" t="s">
        <v>213</v>
      </c>
      <c r="AK22" s="264"/>
      <c r="AL22" s="409">
        <f t="shared" ref="AL22" si="14">+(AH22+AH23)/2</f>
        <v>0.16600000000000001</v>
      </c>
      <c r="AM22" s="409">
        <f t="shared" ref="AM22" si="15">+(AI22+AI23)/2</f>
        <v>0</v>
      </c>
      <c r="AN22" s="62">
        <v>0.17</v>
      </c>
      <c r="AO22" s="62"/>
      <c r="AP22" s="82" t="s">
        <v>213</v>
      </c>
      <c r="AQ22" s="82"/>
      <c r="AR22" s="409">
        <f t="shared" ref="AR22" si="16">+(AN22+AN23)/2</f>
        <v>0.17</v>
      </c>
      <c r="AS22" s="409">
        <f t="shared" ref="AS22" si="17">+(AO22+AO23)/2</f>
        <v>0</v>
      </c>
      <c r="AT22" s="244">
        <f t="shared" ref="AT22:AT33" si="18">+IF($B$10="JULIO",J22,
IF($B$10="AGOSTO",SUM(J22,P22),
IF($B$10="SEPTIEMBRE",SUM(J22,P22,V22),
IF($B$10="OCTUBRE",SUM(J22,P22,V22,AB22),
IF($B$10="NOVIEMBRE",SUM(J22,P22,V22,AB22,AH22),
IF($B$10="DICIEMBRE",SUM(J22,P22,V22,AB22,AH22,AN22),0))))))</f>
        <v>0.83000000000000007</v>
      </c>
      <c r="AU22" s="62">
        <f t="shared" ref="AU22:AU33" si="19">+IF($B$10="JULIO",K22,
IF($B$10="AGOSTO",SUM(K22,Q22),
IF($B$10="SEPTIEMBRE",SUM(K22,Q22,W22),
IF($B$10="OCTUBRE",SUM(K22,Q22,W22,AC22),
IF($B$10="NOVIEMBRE",SUM(K22,Q22,W22,AC22,AI22),
IF($B$10="DICIEMBRE",SUM(K22,Q22,W22,AC22,AI22,AO22),0))))))</f>
        <v>0.66400000000000003</v>
      </c>
      <c r="AV22" s="62">
        <f t="shared" si="2"/>
        <v>0.79999999999999993</v>
      </c>
      <c r="AW22" s="409">
        <f t="shared" si="3"/>
        <v>0.83000000000000007</v>
      </c>
      <c r="AX22" s="459">
        <f t="shared" si="3"/>
        <v>0.66400000000000003</v>
      </c>
      <c r="AY22" s="458">
        <f>IFERROR((AX22/AW22),0)</f>
        <v>0.79999999999999993</v>
      </c>
      <c r="AZ22" s="411">
        <f>+D22</f>
        <v>0</v>
      </c>
    </row>
    <row r="23" spans="1:52" ht="36.950000000000003" customHeight="1">
      <c r="A23" s="383"/>
      <c r="B23" s="417"/>
      <c r="C23" s="460"/>
      <c r="D23" s="412"/>
      <c r="E23" s="461"/>
      <c r="F23" s="449"/>
      <c r="G23" s="450"/>
      <c r="H23" s="200" t="s">
        <v>215</v>
      </c>
      <c r="I23" s="99" t="s">
        <v>216</v>
      </c>
      <c r="J23" s="62">
        <v>0.16600000000000001</v>
      </c>
      <c r="K23" s="62">
        <v>0.16600000000000001</v>
      </c>
      <c r="L23" s="82" t="s">
        <v>217</v>
      </c>
      <c r="M23" s="82" t="s">
        <v>217</v>
      </c>
      <c r="N23" s="409"/>
      <c r="O23" s="409"/>
      <c r="P23" s="62">
        <v>0.16600000000000001</v>
      </c>
      <c r="Q23" s="62">
        <v>0.16600000000000001</v>
      </c>
      <c r="R23" s="82" t="s">
        <v>217</v>
      </c>
      <c r="S23" s="82" t="s">
        <v>217</v>
      </c>
      <c r="T23" s="409"/>
      <c r="U23" s="409"/>
      <c r="V23" s="62">
        <v>0.16600000000000001</v>
      </c>
      <c r="W23" s="62">
        <v>0.16600000000000001</v>
      </c>
      <c r="X23" s="82" t="s">
        <v>217</v>
      </c>
      <c r="Y23" s="82" t="s">
        <v>217</v>
      </c>
      <c r="Z23" s="409"/>
      <c r="AA23" s="409"/>
      <c r="AB23" s="62">
        <v>0.16600000000000001</v>
      </c>
      <c r="AC23" s="62">
        <v>0.16600000000000001</v>
      </c>
      <c r="AD23" s="82" t="s">
        <v>217</v>
      </c>
      <c r="AE23" s="82" t="s">
        <v>217</v>
      </c>
      <c r="AF23" s="409"/>
      <c r="AG23" s="409"/>
      <c r="AH23" s="62">
        <v>0.16600000000000001</v>
      </c>
      <c r="AI23" s="239"/>
      <c r="AJ23" s="82" t="s">
        <v>217</v>
      </c>
      <c r="AK23" s="264"/>
      <c r="AL23" s="409"/>
      <c r="AM23" s="409"/>
      <c r="AN23" s="62">
        <v>0.17</v>
      </c>
      <c r="AO23" s="62"/>
      <c r="AP23" s="82" t="s">
        <v>217</v>
      </c>
      <c r="AQ23" s="82"/>
      <c r="AR23" s="409"/>
      <c r="AS23" s="409"/>
      <c r="AT23" s="244">
        <f t="shared" si="18"/>
        <v>0.83000000000000007</v>
      </c>
      <c r="AU23" s="62">
        <f t="shared" si="19"/>
        <v>0.66400000000000003</v>
      </c>
      <c r="AV23" s="62">
        <f t="shared" si="2"/>
        <v>0.79999999999999993</v>
      </c>
      <c r="AW23" s="409"/>
      <c r="AX23" s="409"/>
      <c r="AY23" s="456"/>
      <c r="AZ23" s="412"/>
    </row>
    <row r="24" spans="1:52" ht="36.950000000000003" customHeight="1">
      <c r="A24" s="383"/>
      <c r="B24" s="417"/>
      <c r="C24" s="460"/>
      <c r="D24" s="412"/>
      <c r="E24" s="461"/>
      <c r="F24" s="445">
        <v>0.12</v>
      </c>
      <c r="G24" s="447" t="s">
        <v>218</v>
      </c>
      <c r="H24" s="200" t="s">
        <v>219</v>
      </c>
      <c r="I24" s="201" t="s">
        <v>220</v>
      </c>
      <c r="J24" s="59"/>
      <c r="K24" s="59"/>
      <c r="L24" s="42"/>
      <c r="M24" s="42"/>
      <c r="N24" s="442">
        <f>+(J24+J25)/2</f>
        <v>0</v>
      </c>
      <c r="O24" s="442">
        <f>+(K24+K25)/2</f>
        <v>0</v>
      </c>
      <c r="P24" s="59"/>
      <c r="Q24" s="59"/>
      <c r="R24" s="43"/>
      <c r="S24" s="276"/>
      <c r="T24" s="442">
        <f t="shared" ref="T24" si="20">+(P24+P25)/2</f>
        <v>0</v>
      </c>
      <c r="U24" s="442">
        <f t="shared" ref="U24" si="21">+(Q24+Q25)/2</f>
        <v>0</v>
      </c>
      <c r="V24" s="59">
        <v>0.25</v>
      </c>
      <c r="W24" s="293">
        <v>0</v>
      </c>
      <c r="X24" s="41" t="s">
        <v>221</v>
      </c>
      <c r="Y24" s="41"/>
      <c r="Z24" s="442">
        <f>+(V24+V25)/2</f>
        <v>0.32500000000000001</v>
      </c>
      <c r="AA24" s="442">
        <f>+(W24+W25)/2</f>
        <v>0</v>
      </c>
      <c r="AB24" s="59">
        <v>0.25</v>
      </c>
      <c r="AC24" s="59"/>
      <c r="AD24" s="41" t="s">
        <v>221</v>
      </c>
      <c r="AE24" s="310"/>
      <c r="AF24" s="442">
        <f t="shared" ref="AF24" si="22">+(AB24+AB25)/2</f>
        <v>0.22500000000000001</v>
      </c>
      <c r="AG24" s="442">
        <f t="shared" ref="AG24" si="23">+(AC24+AC25)/2</f>
        <v>0</v>
      </c>
      <c r="AH24" s="59">
        <v>0.25</v>
      </c>
      <c r="AI24" s="294"/>
      <c r="AJ24" s="41" t="s">
        <v>221</v>
      </c>
      <c r="AK24" s="314"/>
      <c r="AL24" s="442">
        <f t="shared" ref="AL24" si="24">+(AH24+AH25)/2</f>
        <v>0.22500000000000001</v>
      </c>
      <c r="AM24" s="442">
        <f t="shared" ref="AM24" si="25">+(AI24+AI25)/2</f>
        <v>0</v>
      </c>
      <c r="AN24" s="59">
        <v>0.25</v>
      </c>
      <c r="AO24" s="62"/>
      <c r="AP24" s="41" t="s">
        <v>221</v>
      </c>
      <c r="AQ24" s="202"/>
      <c r="AR24" s="442">
        <f t="shared" ref="AR24" si="26">+(AN24+AN25)/2</f>
        <v>0.22500000000000001</v>
      </c>
      <c r="AS24" s="442">
        <f t="shared" ref="AS24" si="27">+(AO24+AO25)/2</f>
        <v>0</v>
      </c>
      <c r="AT24" s="306">
        <f t="shared" si="18"/>
        <v>0.75</v>
      </c>
      <c r="AU24" s="291">
        <f t="shared" si="19"/>
        <v>0</v>
      </c>
      <c r="AV24" s="62">
        <f t="shared" si="2"/>
        <v>0</v>
      </c>
      <c r="AW24" s="409">
        <f>IF($B$10="JULIO",N24,
IF($B$10="AGOSTO",SUM(N24,T24),
IF($B$10="SEPTIEMBRE",SUM(N24,T24,Z24),
IF($B$10="OCTUBRE",SUM(N24,T24,Z24,AF24),
IF($B$10="NOVIEMBRE",SUM(N24,T24,Z24,AF24,AL24),
IF($B$10="DICIEMBRE",SUM(N24,T24,Z24,AF24,AL24,AR24),0))))))</f>
        <v>0.77500000000000002</v>
      </c>
      <c r="AX24" s="409">
        <f>IF($B$10="JULIO",O24,
IF($B$10="AGOSTO",SUM(O24,U24),
IF($B$10="SEPTIEMBRE",SUM(O24,U24,AA24),
IF($B$10="OCTUBRE",SUM(O24,U24,AA24,AG24),
IF($B$10="NOVIEMBRE",SUM(O24,U24,AA24,AG24,AM24),
IF($B$10="DICIEMBRE",SUM(O24,U24,AA24,AG24,AM24,AS24),0))))))</f>
        <v>0</v>
      </c>
      <c r="AY24" s="456">
        <f>IFERROR((AX24/AW24),0)</f>
        <v>0</v>
      </c>
      <c r="AZ24" s="412"/>
    </row>
    <row r="25" spans="1:52" ht="36.950000000000003" customHeight="1" thickBot="1">
      <c r="A25" s="383"/>
      <c r="B25" s="418"/>
      <c r="C25" s="460"/>
      <c r="D25" s="413"/>
      <c r="E25" s="461"/>
      <c r="F25" s="446"/>
      <c r="G25" s="448"/>
      <c r="H25" s="200" t="s">
        <v>222</v>
      </c>
      <c r="I25" s="201" t="s">
        <v>223</v>
      </c>
      <c r="J25" s="59"/>
      <c r="K25" s="59"/>
      <c r="L25" s="42"/>
      <c r="M25" s="42"/>
      <c r="N25" s="442"/>
      <c r="O25" s="442"/>
      <c r="P25" s="59"/>
      <c r="Q25" s="59"/>
      <c r="R25" s="202"/>
      <c r="S25" s="276"/>
      <c r="T25" s="442"/>
      <c r="U25" s="442"/>
      <c r="V25" s="59">
        <v>0.4</v>
      </c>
      <c r="W25" s="293">
        <v>0</v>
      </c>
      <c r="X25" s="202" t="s">
        <v>224</v>
      </c>
      <c r="Y25" s="41"/>
      <c r="Z25" s="442"/>
      <c r="AA25" s="442"/>
      <c r="AB25" s="59">
        <v>0.2</v>
      </c>
      <c r="AC25" s="59"/>
      <c r="AD25" s="202" t="s">
        <v>224</v>
      </c>
      <c r="AE25" s="41"/>
      <c r="AF25" s="442"/>
      <c r="AG25" s="442"/>
      <c r="AH25" s="59">
        <v>0.2</v>
      </c>
      <c r="AI25" s="294"/>
      <c r="AJ25" s="202" t="s">
        <v>224</v>
      </c>
      <c r="AK25" s="280"/>
      <c r="AL25" s="442"/>
      <c r="AM25" s="442"/>
      <c r="AN25" s="59">
        <v>0.2</v>
      </c>
      <c r="AO25" s="62"/>
      <c r="AP25" s="202" t="s">
        <v>224</v>
      </c>
      <c r="AQ25" s="41"/>
      <c r="AR25" s="442"/>
      <c r="AS25" s="462"/>
      <c r="AT25" s="307">
        <f t="shared" si="18"/>
        <v>0.8</v>
      </c>
      <c r="AU25" s="292">
        <f t="shared" si="19"/>
        <v>0</v>
      </c>
      <c r="AV25" s="299">
        <f>IFERROR((AU25/AT25),0)</f>
        <v>0</v>
      </c>
      <c r="AW25" s="452"/>
      <c r="AX25" s="452"/>
      <c r="AY25" s="457"/>
      <c r="AZ25" s="413"/>
    </row>
    <row r="26" spans="1:52" ht="39.950000000000003" customHeight="1">
      <c r="A26" s="383"/>
      <c r="B26" s="429" t="str">
        <f>+'RESUMEN DE PROYECTO'!C26</f>
        <v>7928-3 - Adoptar 43 instrumentos de aprovechamiento del espacio público por parte de comunidades organizadas, asociaciones y ciudadanos en general, para el promover el uso del espacio público. público.</v>
      </c>
      <c r="C26" s="432">
        <f>+'RESUMEN DE PROYECTO'!G26</f>
        <v>16</v>
      </c>
      <c r="D26" s="435">
        <f>+'RESUMEN DE PROYECTO'!H26</f>
        <v>0</v>
      </c>
      <c r="E26" s="438">
        <f>+IFERROR(D26/C26,"")</f>
        <v>0</v>
      </c>
      <c r="F26" s="426">
        <v>0.06</v>
      </c>
      <c r="G26" s="403" t="s">
        <v>225</v>
      </c>
      <c r="H26" s="203" t="s">
        <v>226</v>
      </c>
      <c r="I26" s="204" t="s">
        <v>227</v>
      </c>
      <c r="J26" s="61"/>
      <c r="K26" s="61"/>
      <c r="L26" s="267"/>
      <c r="M26" s="267"/>
      <c r="N26" s="376">
        <f>(J26+J27)/2</f>
        <v>0</v>
      </c>
      <c r="O26" s="376">
        <f>(K26+K27)/2</f>
        <v>0</v>
      </c>
      <c r="P26" s="61"/>
      <c r="Q26" s="61"/>
      <c r="R26" s="205"/>
      <c r="S26" s="206"/>
      <c r="T26" s="376">
        <f>(P26+P27)/2</f>
        <v>0</v>
      </c>
      <c r="U26" s="376">
        <f>(Q26+Q27)/2</f>
        <v>0</v>
      </c>
      <c r="V26" s="61">
        <v>0.5</v>
      </c>
      <c r="W26" s="61">
        <v>0.5</v>
      </c>
      <c r="X26" s="205" t="s">
        <v>228</v>
      </c>
      <c r="Y26" s="205" t="s">
        <v>228</v>
      </c>
      <c r="Z26" s="376">
        <f>(V26+V27)/2</f>
        <v>0.5</v>
      </c>
      <c r="AA26" s="376">
        <f>(W26+W27)/2</f>
        <v>0.5</v>
      </c>
      <c r="AB26" s="61"/>
      <c r="AC26" s="61"/>
      <c r="AD26" s="205"/>
      <c r="AE26" s="205"/>
      <c r="AF26" s="376">
        <f>(AB26+AB27)/2</f>
        <v>0</v>
      </c>
      <c r="AG26" s="376">
        <f>(AC26+AC27)/2</f>
        <v>0</v>
      </c>
      <c r="AH26" s="61"/>
      <c r="AI26" s="240"/>
      <c r="AJ26" s="205"/>
      <c r="AK26" s="283"/>
      <c r="AL26" s="376">
        <f>(AH26+AH27)/2</f>
        <v>0</v>
      </c>
      <c r="AM26" s="376">
        <f>(AI26+AI27)/2</f>
        <v>0</v>
      </c>
      <c r="AN26" s="61">
        <v>0.5</v>
      </c>
      <c r="AO26" s="45"/>
      <c r="AP26" s="205" t="s">
        <v>228</v>
      </c>
      <c r="AQ26" s="205"/>
      <c r="AR26" s="376">
        <f>(AN26+AN27)/2</f>
        <v>0.5</v>
      </c>
      <c r="AS26" s="407">
        <f>(AO26+AO27)/2</f>
        <v>0</v>
      </c>
      <c r="AT26" s="45">
        <f t="shared" ref="AT26:AT28" si="28">+IF($B$10="JULIO",J26,
IF($B$10="AGOSTO",SUM(J26,P26),
IF($B$10="SEPTIEMBRE",SUM(J26,P26,V26),
IF($B$10="OCTUBRE",SUM(J26,P26,V26,AB26),
IF($B$10="NOVIEMBRE",SUM(J26,P26,V26,AB26,AH26),
IF($B$10="DICIEMBRE",SUM(J26,P26,V26,AB26,AH26,AN26),0))))))</f>
        <v>0.5</v>
      </c>
      <c r="AU26" s="45">
        <f t="shared" ref="AU26:AU28" si="29">+IF($B$10="JULIO",K26,
IF($B$10="AGOSTO",SUM(K26,Q26),
IF($B$10="SEPTIEMBRE",SUM(K26,Q26,W26),
IF($B$10="OCTUBRE",SUM(K26,Q26,W26,AC26),
IF($B$10="NOVIEMBRE",SUM(K26,Q26,W26,AC26,AI26),
IF($B$10="DICIEMBRE",SUM(K26,Q26,W26,AC26,AI26,AO26),0))))))</f>
        <v>0.5</v>
      </c>
      <c r="AV26" s="45">
        <f t="shared" ref="AV26:AV28" si="30">IFERROR((AU26/AT26),0)</f>
        <v>1</v>
      </c>
      <c r="AW26" s="463">
        <f>IF($B$10="JULIO",N26,
IF($B$10="AGOSTO",SUM(N26,T26),
IF($B$10="SEPTIEMBRE",SUM(N26,T26,Z26),
IF($B$10="OCTUBRE",SUM(N26,T26,Z26,AF26),
IF($B$10="NOVIEMBRE",SUM(N26,T26,Z26,AF26,AL26),
IF($B$10="DICIEMBRE",SUM(N26,T26,Z26,AF26,AL26,AR26),0))))))</f>
        <v>0.5</v>
      </c>
      <c r="AX26" s="463">
        <f>IF($B$10="JULIO",O26,
IF($B$10="AGOSTO",SUM(O26,U26),
IF($B$10="SEPTIEMBRE",SUM(O26,U26,AA26),
IF($B$10="OCTUBRE",SUM(O26,U26,AA26,AG26),
IF($B$10="NOVIEMBRE",SUM(O26,U26,AA26,AG26,AM26),
IF($B$10="DICIEMBRE",SUM(O26,U26,AA26,AG26,AM26,AS26),0))))))</f>
        <v>0.5</v>
      </c>
      <c r="AY26" s="464">
        <f>IFERROR((AX26/AW26),0)</f>
        <v>1</v>
      </c>
      <c r="AZ26" s="453">
        <f>+D26</f>
        <v>0</v>
      </c>
    </row>
    <row r="27" spans="1:52" ht="45" customHeight="1">
      <c r="A27" s="383"/>
      <c r="B27" s="430"/>
      <c r="C27" s="433"/>
      <c r="D27" s="436"/>
      <c r="E27" s="439"/>
      <c r="F27" s="427"/>
      <c r="G27" s="404"/>
      <c r="H27" s="203" t="s">
        <v>229</v>
      </c>
      <c r="I27" s="207" t="s">
        <v>230</v>
      </c>
      <c r="J27" s="61"/>
      <c r="K27" s="61"/>
      <c r="L27" s="267"/>
      <c r="M27" s="267"/>
      <c r="N27" s="377"/>
      <c r="O27" s="377"/>
      <c r="P27" s="61"/>
      <c r="Q27" s="61"/>
      <c r="R27" s="205"/>
      <c r="S27" s="205"/>
      <c r="T27" s="377"/>
      <c r="U27" s="377"/>
      <c r="V27" s="61">
        <v>0.5</v>
      </c>
      <c r="W27" s="61">
        <v>0.5</v>
      </c>
      <c r="X27" s="205" t="s">
        <v>231</v>
      </c>
      <c r="Y27" s="205" t="s">
        <v>231</v>
      </c>
      <c r="Z27" s="377"/>
      <c r="AA27" s="377"/>
      <c r="AB27" s="61"/>
      <c r="AC27" s="61"/>
      <c r="AD27" s="205"/>
      <c r="AE27" s="205"/>
      <c r="AF27" s="377"/>
      <c r="AG27" s="377"/>
      <c r="AH27" s="61"/>
      <c r="AI27" s="240"/>
      <c r="AJ27" s="205"/>
      <c r="AK27" s="283"/>
      <c r="AL27" s="377"/>
      <c r="AM27" s="377"/>
      <c r="AN27" s="61">
        <v>0.5</v>
      </c>
      <c r="AO27" s="45"/>
      <c r="AP27" s="205" t="s">
        <v>231</v>
      </c>
      <c r="AQ27" s="205"/>
      <c r="AR27" s="377"/>
      <c r="AS27" s="407"/>
      <c r="AT27" s="45">
        <f t="shared" si="28"/>
        <v>0.5</v>
      </c>
      <c r="AU27" s="45">
        <f t="shared" si="29"/>
        <v>0.5</v>
      </c>
      <c r="AV27" s="45">
        <f t="shared" si="30"/>
        <v>1</v>
      </c>
      <c r="AW27" s="463"/>
      <c r="AX27" s="463"/>
      <c r="AY27" s="464"/>
      <c r="AZ27" s="454"/>
    </row>
    <row r="28" spans="1:52" ht="39.950000000000003" customHeight="1">
      <c r="A28" s="383"/>
      <c r="B28" s="430"/>
      <c r="C28" s="433"/>
      <c r="D28" s="436"/>
      <c r="E28" s="439"/>
      <c r="F28" s="209">
        <v>0.06</v>
      </c>
      <c r="G28" s="271" t="s">
        <v>232</v>
      </c>
      <c r="H28" s="203" t="s">
        <v>233</v>
      </c>
      <c r="I28" s="207" t="s">
        <v>234</v>
      </c>
      <c r="J28" s="61"/>
      <c r="K28" s="61"/>
      <c r="L28" s="73"/>
      <c r="M28" s="73"/>
      <c r="N28" s="270">
        <f>+J28</f>
        <v>0</v>
      </c>
      <c r="O28" s="270">
        <f>+K28</f>
        <v>0</v>
      </c>
      <c r="P28" s="61"/>
      <c r="Q28" s="61"/>
      <c r="R28" s="277"/>
      <c r="S28" s="205"/>
      <c r="T28" s="270">
        <f>+P28</f>
        <v>0</v>
      </c>
      <c r="U28" s="270">
        <f>+Q28</f>
        <v>0</v>
      </c>
      <c r="V28" s="61">
        <v>0.5</v>
      </c>
      <c r="W28" s="61">
        <v>0.5</v>
      </c>
      <c r="X28" s="206" t="s">
        <v>235</v>
      </c>
      <c r="Y28" s="206" t="s">
        <v>235</v>
      </c>
      <c r="Z28" s="270">
        <f>+V28</f>
        <v>0.5</v>
      </c>
      <c r="AA28" s="270">
        <f>+W28</f>
        <v>0.5</v>
      </c>
      <c r="AB28" s="72"/>
      <c r="AC28" s="72"/>
      <c r="AD28" s="305"/>
      <c r="AE28" s="311"/>
      <c r="AF28" s="270">
        <f>+AB28</f>
        <v>0</v>
      </c>
      <c r="AG28" s="270">
        <f>+AC28</f>
        <v>0</v>
      </c>
      <c r="AH28" s="61"/>
      <c r="AI28" s="240"/>
      <c r="AJ28" s="208"/>
      <c r="AK28" s="283"/>
      <c r="AL28" s="270">
        <f>+AH28</f>
        <v>0</v>
      </c>
      <c r="AM28" s="270">
        <f>+AI28</f>
        <v>0</v>
      </c>
      <c r="AN28" s="61">
        <v>0.5</v>
      </c>
      <c r="AO28" s="45"/>
      <c r="AP28" s="206" t="s">
        <v>235</v>
      </c>
      <c r="AQ28" s="205"/>
      <c r="AR28" s="270">
        <f>+AN28</f>
        <v>0.5</v>
      </c>
      <c r="AS28" s="270">
        <f>+AO28</f>
        <v>0</v>
      </c>
      <c r="AT28" s="45">
        <f t="shared" si="28"/>
        <v>0.5</v>
      </c>
      <c r="AU28" s="45">
        <f t="shared" si="29"/>
        <v>0.5</v>
      </c>
      <c r="AV28" s="45">
        <f t="shared" si="30"/>
        <v>1</v>
      </c>
      <c r="AW28" s="45">
        <f t="shared" ref="AW28:AW29" si="31">IF($B$10="JULIO",N28,
IF($B$10="AGOSTO",SUM(N28,T28),
IF($B$10="SEPTIEMBRE",SUM(N28,T28,Z28),
IF($B$10="OCTUBRE",SUM(N28,T28,Z28,AF28),
IF($B$10="NOVIEMBRE",SUM(N28,T28,Z28,AF28,AL28),
IF($B$10="DICIEMBRE",SUM(N28,T28,Z28,AF28,AL28,AR28),0))))))</f>
        <v>0.5</v>
      </c>
      <c r="AX28" s="45">
        <f t="shared" ref="AX28:AX29" si="32">IF($B$10="JULIO",O28,
IF($B$10="AGOSTO",SUM(O28,U28),
IF($B$10="SEPTIEMBRE",SUM(O28,U28,AA28),
IF($B$10="OCTUBRE",SUM(O28,U28,AA28,AG28),
IF($B$10="NOVIEMBRE",SUM(O28,U28,AA28,AG28,AM28),
IF($B$10="DICIEMBRE",SUM(O28,U28,AA28,AG28,AM28,AS28),0))))))</f>
        <v>0.5</v>
      </c>
      <c r="AY28" s="87">
        <f t="shared" ref="AY28:AY29" si="33">IFERROR((AX28/AW28),0)</f>
        <v>1</v>
      </c>
      <c r="AZ28" s="454"/>
    </row>
    <row r="29" spans="1:52" ht="39.950000000000003" customHeight="1">
      <c r="A29" s="383"/>
      <c r="B29" s="430"/>
      <c r="C29" s="433"/>
      <c r="D29" s="436"/>
      <c r="E29" s="439" t="str">
        <f>+IFERROR(D29/C29,"")</f>
        <v/>
      </c>
      <c r="F29" s="209">
        <v>0.05</v>
      </c>
      <c r="G29" s="271" t="s">
        <v>236</v>
      </c>
      <c r="H29" s="203" t="s">
        <v>237</v>
      </c>
      <c r="I29" s="204" t="s">
        <v>238</v>
      </c>
      <c r="J29" s="61"/>
      <c r="K29" s="61"/>
      <c r="L29" s="267"/>
      <c r="M29" s="267"/>
      <c r="N29" s="270">
        <f>+J29</f>
        <v>0</v>
      </c>
      <c r="O29" s="270">
        <f>+K29</f>
        <v>0</v>
      </c>
      <c r="P29" s="61"/>
      <c r="Q29" s="61"/>
      <c r="R29" s="205"/>
      <c r="S29" s="206"/>
      <c r="T29" s="270">
        <f>+P29</f>
        <v>0</v>
      </c>
      <c r="U29" s="270">
        <f>+Q29</f>
        <v>0</v>
      </c>
      <c r="V29" s="61">
        <v>0.5</v>
      </c>
      <c r="W29" s="61">
        <v>0.5</v>
      </c>
      <c r="X29" s="205" t="s">
        <v>239</v>
      </c>
      <c r="Y29" s="205" t="s">
        <v>239</v>
      </c>
      <c r="Z29" s="270">
        <f>+V29</f>
        <v>0.5</v>
      </c>
      <c r="AA29" s="270">
        <f>+W29</f>
        <v>0.5</v>
      </c>
      <c r="AB29" s="61"/>
      <c r="AC29" s="61"/>
      <c r="AD29" s="205"/>
      <c r="AE29" s="205"/>
      <c r="AF29" s="270">
        <f>+AB29</f>
        <v>0</v>
      </c>
      <c r="AG29" s="270">
        <f>+AC29</f>
        <v>0</v>
      </c>
      <c r="AH29" s="61"/>
      <c r="AI29" s="240"/>
      <c r="AJ29" s="206"/>
      <c r="AK29" s="283"/>
      <c r="AL29" s="270">
        <f>+AH29</f>
        <v>0</v>
      </c>
      <c r="AM29" s="270">
        <f>+AI29</f>
        <v>0</v>
      </c>
      <c r="AN29" s="61">
        <v>0.5</v>
      </c>
      <c r="AO29" s="45"/>
      <c r="AP29" s="205" t="s">
        <v>239</v>
      </c>
      <c r="AQ29" s="205"/>
      <c r="AR29" s="270">
        <f>+AN29</f>
        <v>0.5</v>
      </c>
      <c r="AS29" s="270">
        <f>+AO29</f>
        <v>0</v>
      </c>
      <c r="AT29" s="45">
        <f t="shared" si="18"/>
        <v>0.5</v>
      </c>
      <c r="AU29" s="45">
        <f t="shared" si="19"/>
        <v>0.5</v>
      </c>
      <c r="AV29" s="45">
        <f t="shared" si="2"/>
        <v>1</v>
      </c>
      <c r="AW29" s="45">
        <f t="shared" si="31"/>
        <v>0.5</v>
      </c>
      <c r="AX29" s="45">
        <f t="shared" si="32"/>
        <v>0.5</v>
      </c>
      <c r="AY29" s="87">
        <f t="shared" si="33"/>
        <v>1</v>
      </c>
      <c r="AZ29" s="454"/>
    </row>
    <row r="30" spans="1:52" ht="60" customHeight="1">
      <c r="A30" s="383"/>
      <c r="B30" s="430"/>
      <c r="C30" s="433"/>
      <c r="D30" s="436"/>
      <c r="E30" s="439"/>
      <c r="F30" s="426">
        <v>0.05</v>
      </c>
      <c r="G30" s="403" t="s">
        <v>240</v>
      </c>
      <c r="H30" s="203" t="s">
        <v>241</v>
      </c>
      <c r="I30" s="207" t="s">
        <v>242</v>
      </c>
      <c r="J30" s="61"/>
      <c r="K30" s="61"/>
      <c r="L30" s="267"/>
      <c r="M30" s="267"/>
      <c r="N30" s="376">
        <f>+(J30+J31+J32)/3</f>
        <v>0</v>
      </c>
      <c r="O30" s="376">
        <f>+(K30+K31+K32)/3</f>
        <v>0</v>
      </c>
      <c r="P30" s="61"/>
      <c r="Q30" s="61"/>
      <c r="R30" s="205"/>
      <c r="S30" s="205"/>
      <c r="T30" s="376">
        <f>+(P30+P31+P32)/3</f>
        <v>0</v>
      </c>
      <c r="U30" s="376">
        <f>+(Q30+Q31+Q32)/3</f>
        <v>0</v>
      </c>
      <c r="V30" s="61">
        <v>0.5</v>
      </c>
      <c r="W30" s="61">
        <v>0.5</v>
      </c>
      <c r="X30" s="205" t="s">
        <v>243</v>
      </c>
      <c r="Y30" s="205" t="s">
        <v>243</v>
      </c>
      <c r="Z30" s="376">
        <f>+(V30+V31+V32)/3</f>
        <v>0.5</v>
      </c>
      <c r="AA30" s="376">
        <f>+(W30+W31+W32)/3</f>
        <v>0.5</v>
      </c>
      <c r="AB30" s="61"/>
      <c r="AC30" s="61"/>
      <c r="AD30" s="205"/>
      <c r="AE30" s="205"/>
      <c r="AF30" s="376">
        <f>+(AB30+AB31+AB32)/3</f>
        <v>0</v>
      </c>
      <c r="AG30" s="376">
        <f>+(AC30+AC31+AC32)/3</f>
        <v>0</v>
      </c>
      <c r="AH30" s="61"/>
      <c r="AI30" s="240"/>
      <c r="AJ30" s="205"/>
      <c r="AK30" s="283"/>
      <c r="AL30" s="376">
        <f>+(AH30+AH31+AH32)/3</f>
        <v>0</v>
      </c>
      <c r="AM30" s="376">
        <f>+(AI30+AI31+AI32)/3</f>
        <v>0</v>
      </c>
      <c r="AN30" s="61">
        <v>0.5</v>
      </c>
      <c r="AO30" s="45"/>
      <c r="AP30" s="205" t="s">
        <v>243</v>
      </c>
      <c r="AQ30" s="205"/>
      <c r="AR30" s="376">
        <f>+(AN30+AN31+AN32)/3</f>
        <v>0.5</v>
      </c>
      <c r="AS30" s="407">
        <f>+(AO30+AO31+AO32)/3</f>
        <v>0</v>
      </c>
      <c r="AT30" s="45">
        <f t="shared" ref="AT30" si="34">+IF($B$10="JULIO",J30,
IF($B$10="AGOSTO",SUM(J30,P30),
IF($B$10="SEPTIEMBRE",SUM(J30,P30,V30),
IF($B$10="OCTUBRE",SUM(J30,P30,V30,AB30),
IF($B$10="NOVIEMBRE",SUM(J30,P30,V30,AB30,AH30),
IF($B$10="DICIEMBRE",SUM(J30,P30,V30,AB30,AH30,AN30),0))))))</f>
        <v>0.5</v>
      </c>
      <c r="AU30" s="45">
        <f t="shared" ref="AU30" si="35">+IF($B$10="JULIO",K30,
IF($B$10="AGOSTO",SUM(K30,Q30),
IF($B$10="SEPTIEMBRE",SUM(K30,Q30,W30),
IF($B$10="OCTUBRE",SUM(K30,Q30,W30,AC30),
IF($B$10="NOVIEMBRE",SUM(K30,Q30,W30,AC30,AI30),
IF($B$10="DICIEMBRE",SUM(K30,Q30,W30,AC30,AI30,AO30),0))))))</f>
        <v>0.5</v>
      </c>
      <c r="AV30" s="45">
        <f t="shared" ref="AV30" si="36">IFERROR((AU30/AT30),0)</f>
        <v>1</v>
      </c>
      <c r="AW30" s="463">
        <f t="shared" ref="AW30:AX30" si="37">IF($B$10="JULIO",N30,
IF($B$10="AGOSTO",SUM(N30,T30),
IF($B$10="SEPTIEMBRE",SUM(N30,T30,Z30),
IF($B$10="OCTUBRE",SUM(N30,T30,Z30,AF30),
IF($B$10="NOVIEMBRE",SUM(N30,T30,Z30,AF30,AL30),
IF($B$10="DICIEMBRE",SUM(N30,T30,Z30,AF30,AL30,AR30),0))))))</f>
        <v>0.5</v>
      </c>
      <c r="AX30" s="463">
        <f t="shared" si="37"/>
        <v>0.5</v>
      </c>
      <c r="AY30" s="464">
        <f t="shared" ref="AY30" si="38">IFERROR((AX30/AW30),0)</f>
        <v>1</v>
      </c>
      <c r="AZ30" s="454"/>
    </row>
    <row r="31" spans="1:52" ht="60.75" customHeight="1">
      <c r="A31" s="383"/>
      <c r="B31" s="430"/>
      <c r="C31" s="433"/>
      <c r="D31" s="436"/>
      <c r="E31" s="439"/>
      <c r="F31" s="428"/>
      <c r="G31" s="405"/>
      <c r="H31" s="203" t="s">
        <v>244</v>
      </c>
      <c r="I31" s="207" t="s">
        <v>245</v>
      </c>
      <c r="J31" s="61"/>
      <c r="K31" s="61"/>
      <c r="L31" s="267"/>
      <c r="M31" s="267"/>
      <c r="N31" s="378"/>
      <c r="O31" s="378"/>
      <c r="P31" s="61"/>
      <c r="Q31" s="61"/>
      <c r="R31" s="205"/>
      <c r="S31" s="205"/>
      <c r="T31" s="378"/>
      <c r="U31" s="378"/>
      <c r="V31" s="61">
        <v>0.5</v>
      </c>
      <c r="W31" s="61">
        <v>0.5</v>
      </c>
      <c r="X31" s="205" t="s">
        <v>246</v>
      </c>
      <c r="Y31" s="205" t="s">
        <v>246</v>
      </c>
      <c r="Z31" s="378"/>
      <c r="AA31" s="378"/>
      <c r="AB31" s="61"/>
      <c r="AC31" s="61"/>
      <c r="AD31" s="205"/>
      <c r="AE31" s="205"/>
      <c r="AF31" s="378"/>
      <c r="AG31" s="378"/>
      <c r="AH31" s="61"/>
      <c r="AI31" s="240"/>
      <c r="AJ31" s="205"/>
      <c r="AK31" s="283"/>
      <c r="AL31" s="378"/>
      <c r="AM31" s="378"/>
      <c r="AN31" s="61">
        <v>0.5</v>
      </c>
      <c r="AO31" s="45"/>
      <c r="AP31" s="205" t="s">
        <v>246</v>
      </c>
      <c r="AQ31" s="205"/>
      <c r="AR31" s="378"/>
      <c r="AS31" s="407"/>
      <c r="AT31" s="45">
        <f t="shared" si="18"/>
        <v>0.5</v>
      </c>
      <c r="AU31" s="45">
        <f t="shared" si="19"/>
        <v>0.5</v>
      </c>
      <c r="AV31" s="45">
        <f t="shared" si="2"/>
        <v>1</v>
      </c>
      <c r="AW31" s="463"/>
      <c r="AX31" s="463"/>
      <c r="AY31" s="464"/>
      <c r="AZ31" s="454"/>
    </row>
    <row r="32" spans="1:52" ht="48" customHeight="1" thickBot="1">
      <c r="A32" s="384"/>
      <c r="B32" s="431"/>
      <c r="C32" s="434"/>
      <c r="D32" s="437"/>
      <c r="E32" s="440"/>
      <c r="F32" s="427"/>
      <c r="G32" s="404"/>
      <c r="H32" s="203" t="s">
        <v>247</v>
      </c>
      <c r="I32" s="207" t="s">
        <v>248</v>
      </c>
      <c r="J32" s="61"/>
      <c r="K32" s="61"/>
      <c r="L32" s="83"/>
      <c r="M32" s="83"/>
      <c r="N32" s="377"/>
      <c r="O32" s="377"/>
      <c r="P32" s="61"/>
      <c r="Q32" s="61"/>
      <c r="R32" s="277"/>
      <c r="S32" s="205"/>
      <c r="T32" s="377"/>
      <c r="U32" s="377"/>
      <c r="V32" s="61">
        <v>0.5</v>
      </c>
      <c r="W32" s="61">
        <v>0.5</v>
      </c>
      <c r="X32" s="83" t="s">
        <v>249</v>
      </c>
      <c r="Y32" s="83" t="s">
        <v>249</v>
      </c>
      <c r="Z32" s="377"/>
      <c r="AA32" s="377"/>
      <c r="AB32" s="61"/>
      <c r="AC32" s="61"/>
      <c r="AD32" s="83"/>
      <c r="AE32" s="311"/>
      <c r="AF32" s="377"/>
      <c r="AG32" s="377"/>
      <c r="AH32" s="61"/>
      <c r="AI32" s="240"/>
      <c r="AJ32" s="83"/>
      <c r="AK32" s="283"/>
      <c r="AL32" s="377"/>
      <c r="AM32" s="377"/>
      <c r="AN32" s="61">
        <v>0.5</v>
      </c>
      <c r="AO32" s="45"/>
      <c r="AP32" s="83" t="s">
        <v>249</v>
      </c>
      <c r="AQ32" s="205"/>
      <c r="AR32" s="377"/>
      <c r="AS32" s="407"/>
      <c r="AT32" s="45">
        <f t="shared" si="18"/>
        <v>0.5</v>
      </c>
      <c r="AU32" s="45">
        <f t="shared" si="19"/>
        <v>0.5</v>
      </c>
      <c r="AV32" s="45">
        <f t="shared" si="2"/>
        <v>1</v>
      </c>
      <c r="AW32" s="463"/>
      <c r="AX32" s="463"/>
      <c r="AY32" s="464"/>
      <c r="AZ32" s="455"/>
    </row>
    <row r="33" spans="1:52" ht="39.950000000000003" customHeight="1">
      <c r="A33" s="382" t="str">
        <f>+'PRODUCTOS MGA'!A17</f>
        <v>OE 2. Mejorar la cobertura y la eficacia de las acciones pedagógicas y en cultura ciudadana asociadas al valor social del espacio público.</v>
      </c>
      <c r="B33" s="379" t="str">
        <f>+'RESUMEN DE PROYECTO'!C30</f>
        <v>7928-4 - Realizar 20 ejercicios demostrativos de apropiación de predios públicos por medio de procesos formativos y acciones concretas en sitios críticos</v>
      </c>
      <c r="C33" s="385">
        <f>+'RESUMEN DE PROYECTO'!G30</f>
        <v>2</v>
      </c>
      <c r="D33" s="388">
        <f>+'RESUMEN DE PROYECTO'!H30</f>
        <v>0</v>
      </c>
      <c r="E33" s="391">
        <f t="shared" ref="E33:E44" si="39">+IFERROR(D33/C33,"")</f>
        <v>0</v>
      </c>
      <c r="F33" s="397">
        <v>0.02</v>
      </c>
      <c r="G33" s="394" t="s">
        <v>250</v>
      </c>
      <c r="H33" s="210" t="s">
        <v>251</v>
      </c>
      <c r="I33" s="281" t="s">
        <v>252</v>
      </c>
      <c r="J33" s="44"/>
      <c r="K33" s="44"/>
      <c r="L33" s="211"/>
      <c r="M33" s="211"/>
      <c r="N33" s="375">
        <f>(J33+J34+J35)/3</f>
        <v>0</v>
      </c>
      <c r="O33" s="375">
        <f>(K33+K34+K35)/3</f>
        <v>0</v>
      </c>
      <c r="P33" s="46"/>
      <c r="Q33" s="46"/>
      <c r="R33" s="211"/>
      <c r="S33" s="212"/>
      <c r="T33" s="375">
        <f>(P33+P34+P35)/3</f>
        <v>0</v>
      </c>
      <c r="U33" s="375">
        <f>(Q33+Q34+Q35)/3</f>
        <v>0</v>
      </c>
      <c r="V33" s="46">
        <v>0.5</v>
      </c>
      <c r="W33" s="46">
        <v>0.5</v>
      </c>
      <c r="X33" s="211" t="s">
        <v>253</v>
      </c>
      <c r="Y33" s="211" t="s">
        <v>253</v>
      </c>
      <c r="Z33" s="375">
        <f>(V33+V34+V35)/3</f>
        <v>0.16666666666666666</v>
      </c>
      <c r="AA33" s="375">
        <f>(W33+W34+W35)/3</f>
        <v>0.16666666666666666</v>
      </c>
      <c r="AB33" s="44">
        <v>0.5</v>
      </c>
      <c r="AC33" s="44">
        <v>0</v>
      </c>
      <c r="AD33" s="211" t="s">
        <v>253</v>
      </c>
      <c r="AE33" s="211"/>
      <c r="AF33" s="375">
        <f>(AB33+AB34+AB35)/3</f>
        <v>0.5</v>
      </c>
      <c r="AG33" s="375">
        <f>(AC33+AC34+AC35)/3</f>
        <v>0.33333333333333331</v>
      </c>
      <c r="AH33" s="44"/>
      <c r="AI33" s="279"/>
      <c r="AJ33" s="211"/>
      <c r="AK33" s="295"/>
      <c r="AL33" s="375">
        <f>(AH33+AH34+AH35)/3</f>
        <v>0.33333333333333331</v>
      </c>
      <c r="AM33" s="375">
        <f>(AI33+AI34+AI35)/3</f>
        <v>0</v>
      </c>
      <c r="AN33" s="44"/>
      <c r="AO33" s="84"/>
      <c r="AP33" s="211"/>
      <c r="AQ33" s="212"/>
      <c r="AR33" s="375">
        <f>(AN33+AN34+AN35)/3</f>
        <v>0</v>
      </c>
      <c r="AS33" s="375">
        <f>(AO33+AO34+AO35)/3</f>
        <v>0</v>
      </c>
      <c r="AT33" s="301">
        <f t="shared" si="18"/>
        <v>1</v>
      </c>
      <c r="AU33" s="302">
        <f t="shared" si="19"/>
        <v>0.5</v>
      </c>
      <c r="AV33" s="300">
        <f t="shared" si="2"/>
        <v>0.5</v>
      </c>
      <c r="AW33" s="366">
        <f t="shared" ref="AW33:AX33" si="40">IF($B$10="JULIO",N33,
IF($B$10="AGOSTO",SUM(N33,T33),
IF($B$10="SEPTIEMBRE",SUM(N33,T33,Z33),
IF($B$10="OCTUBRE",SUM(N33,T33,Z33,AF33),
IF($B$10="NOVIEMBRE",SUM(N33,T33,Z33,AF33,AL33),
IF($B$10="DICIEMBRE",SUM(N33,T33,Z33,AF33,AL33,AR33),0))))))</f>
        <v>1</v>
      </c>
      <c r="AX33" s="366">
        <f t="shared" si="40"/>
        <v>0.5</v>
      </c>
      <c r="AY33" s="369">
        <f t="shared" ref="AY33" si="41">IFERROR((AX33/AW33),0)</f>
        <v>0.5</v>
      </c>
      <c r="AZ33" s="363">
        <f>+D33</f>
        <v>0</v>
      </c>
    </row>
    <row r="34" spans="1:52" ht="39.950000000000003" customHeight="1">
      <c r="A34" s="383"/>
      <c r="B34" s="380"/>
      <c r="C34" s="386"/>
      <c r="D34" s="389"/>
      <c r="E34" s="392"/>
      <c r="F34" s="398"/>
      <c r="G34" s="395"/>
      <c r="H34" s="210" t="s">
        <v>254</v>
      </c>
      <c r="I34" s="281" t="s">
        <v>255</v>
      </c>
      <c r="J34" s="44"/>
      <c r="K34" s="44"/>
      <c r="L34" s="268"/>
      <c r="M34" s="268"/>
      <c r="N34" s="375"/>
      <c r="O34" s="375"/>
      <c r="P34" s="46"/>
      <c r="Q34" s="46"/>
      <c r="R34" s="211"/>
      <c r="S34" s="212"/>
      <c r="T34" s="375"/>
      <c r="U34" s="375"/>
      <c r="V34" s="46"/>
      <c r="W34" s="46"/>
      <c r="X34" s="211"/>
      <c r="Y34" s="211"/>
      <c r="Z34" s="375"/>
      <c r="AA34" s="375"/>
      <c r="AB34" s="46">
        <v>1</v>
      </c>
      <c r="AC34" s="46">
        <v>1</v>
      </c>
      <c r="AD34" s="211" t="s">
        <v>256</v>
      </c>
      <c r="AE34" s="211" t="s">
        <v>256</v>
      </c>
      <c r="AF34" s="375"/>
      <c r="AG34" s="375"/>
      <c r="AH34" s="46"/>
      <c r="AI34" s="269"/>
      <c r="AJ34" s="211"/>
      <c r="AK34" s="295"/>
      <c r="AL34" s="375"/>
      <c r="AM34" s="375"/>
      <c r="AN34" s="46"/>
      <c r="AO34" s="274"/>
      <c r="AP34" s="211"/>
      <c r="AQ34" s="212"/>
      <c r="AR34" s="375"/>
      <c r="AS34" s="375"/>
      <c r="AT34" s="245">
        <f t="shared" ref="AT34:AT35" si="42">+IF($B$10="JULIO",J34,
IF($B$10="AGOSTO",SUM(J34,P34),
IF($B$10="SEPTIEMBRE",SUM(J34,P34,V34),
IF($B$10="OCTUBRE",SUM(J34,P34,V34,AB34),
IF($B$10="NOVIEMBRE",SUM(J34,P34,V34,AB34,AH34),
IF($B$10="DICIEMBRE",SUM(J34,P34,V34,AB34,AH34,AN34),0))))))</f>
        <v>1</v>
      </c>
      <c r="AU34" s="84">
        <f t="shared" ref="AU34:AU35" si="43">+IF($B$10="JULIO",K34,
IF($B$10="AGOSTO",SUM(K34,Q34),
IF($B$10="SEPTIEMBRE",SUM(K34,Q34,W34),
IF($B$10="OCTUBRE",SUM(K34,Q34,W34,AC34),
IF($B$10="NOVIEMBRE",SUM(K34,Q34,W34,AC34,AI34),
IF($B$10="DICIEMBRE",SUM(K34,Q34,W34,AC34,AI34,AO34),0))))))</f>
        <v>1</v>
      </c>
      <c r="AV34" s="84">
        <f t="shared" ref="AV34:AV35" si="44">IFERROR((AU34/AT34),0)</f>
        <v>1</v>
      </c>
      <c r="AW34" s="367"/>
      <c r="AX34" s="367"/>
      <c r="AY34" s="370"/>
      <c r="AZ34" s="364"/>
    </row>
    <row r="35" spans="1:52" ht="39.950000000000003" customHeight="1">
      <c r="A35" s="383"/>
      <c r="B35" s="380"/>
      <c r="C35" s="386"/>
      <c r="D35" s="389"/>
      <c r="E35" s="392"/>
      <c r="F35" s="399"/>
      <c r="G35" s="395"/>
      <c r="H35" s="210" t="s">
        <v>257</v>
      </c>
      <c r="I35" s="281" t="s">
        <v>258</v>
      </c>
      <c r="J35" s="44"/>
      <c r="K35" s="44"/>
      <c r="L35" s="268"/>
      <c r="M35" s="268"/>
      <c r="N35" s="375"/>
      <c r="O35" s="375"/>
      <c r="P35" s="46"/>
      <c r="Q35" s="46"/>
      <c r="R35" s="211"/>
      <c r="S35" s="212"/>
      <c r="T35" s="375"/>
      <c r="U35" s="375"/>
      <c r="V35" s="46"/>
      <c r="W35" s="46"/>
      <c r="X35" s="211"/>
      <c r="Y35" s="211"/>
      <c r="Z35" s="375"/>
      <c r="AA35" s="375"/>
      <c r="AB35" s="46"/>
      <c r="AC35" s="46"/>
      <c r="AD35" s="211"/>
      <c r="AE35" s="212"/>
      <c r="AF35" s="375"/>
      <c r="AG35" s="375"/>
      <c r="AH35" s="46">
        <v>1</v>
      </c>
      <c r="AI35" s="269"/>
      <c r="AJ35" s="211" t="s">
        <v>259</v>
      </c>
      <c r="AK35" s="295"/>
      <c r="AL35" s="375"/>
      <c r="AM35" s="375"/>
      <c r="AN35" s="46"/>
      <c r="AO35" s="274"/>
      <c r="AP35" s="211"/>
      <c r="AQ35" s="212"/>
      <c r="AR35" s="375"/>
      <c r="AS35" s="375"/>
      <c r="AT35" s="245">
        <f t="shared" si="42"/>
        <v>1</v>
      </c>
      <c r="AU35" s="84">
        <f t="shared" si="43"/>
        <v>0</v>
      </c>
      <c r="AV35" s="84">
        <f t="shared" si="44"/>
        <v>0</v>
      </c>
      <c r="AW35" s="368"/>
      <c r="AX35" s="368"/>
      <c r="AY35" s="371"/>
      <c r="AZ35" s="364"/>
    </row>
    <row r="36" spans="1:52" ht="39.950000000000003" customHeight="1">
      <c r="A36" s="383"/>
      <c r="B36" s="380"/>
      <c r="C36" s="386"/>
      <c r="D36" s="389"/>
      <c r="E36" s="392"/>
      <c r="F36" s="397">
        <v>0.02</v>
      </c>
      <c r="G36" s="394" t="s">
        <v>260</v>
      </c>
      <c r="H36" s="210" t="s">
        <v>261</v>
      </c>
      <c r="I36" s="281" t="s">
        <v>262</v>
      </c>
      <c r="J36" s="44"/>
      <c r="K36" s="44"/>
      <c r="L36" s="268"/>
      <c r="M36" s="268"/>
      <c r="N36" s="372">
        <f>(J36+J37+J38+J39)/4</f>
        <v>0</v>
      </c>
      <c r="O36" s="372">
        <f>(K36+K37+K38+K39)/4</f>
        <v>0</v>
      </c>
      <c r="P36" s="46"/>
      <c r="Q36" s="46"/>
      <c r="R36" s="211"/>
      <c r="S36" s="212"/>
      <c r="T36" s="372">
        <f>(P36+P37+P38+P39)/4</f>
        <v>0</v>
      </c>
      <c r="U36" s="372">
        <f>(Q36+Q37+Q38+Q39)/4</f>
        <v>0</v>
      </c>
      <c r="V36" s="46">
        <v>1</v>
      </c>
      <c r="W36" s="46">
        <v>1</v>
      </c>
      <c r="X36" s="211" t="s">
        <v>263</v>
      </c>
      <c r="Y36" s="211" t="s">
        <v>263</v>
      </c>
      <c r="Z36" s="372">
        <f>(V36+V37+V38+V39)/4</f>
        <v>0.35</v>
      </c>
      <c r="AA36" s="372">
        <f>(W36+W37+W38+W39)/4</f>
        <v>0.35</v>
      </c>
      <c r="AB36" s="46"/>
      <c r="AC36" s="46"/>
      <c r="AD36" s="211"/>
      <c r="AE36" s="212"/>
      <c r="AF36" s="372">
        <f>(AB36+AB37+AB38+AB39)/4</f>
        <v>0.32500000000000001</v>
      </c>
      <c r="AG36" s="372">
        <f>(AC36+AC37+AC38+AC39)/4</f>
        <v>0.2</v>
      </c>
      <c r="AH36" s="46"/>
      <c r="AI36" s="269"/>
      <c r="AJ36" s="211"/>
      <c r="AK36" s="295"/>
      <c r="AL36" s="372">
        <f>(AH36+AH37+AH38+AH39)/4</f>
        <v>0.32500000000000001</v>
      </c>
      <c r="AM36" s="372">
        <f>(AI36+AI37+AI38+AI39)/4</f>
        <v>0</v>
      </c>
      <c r="AN36" s="46"/>
      <c r="AO36" s="274"/>
      <c r="AP36" s="211"/>
      <c r="AQ36" s="212"/>
      <c r="AR36" s="372">
        <f>(AN36+AN37+AN38+AN39)/4</f>
        <v>0</v>
      </c>
      <c r="AS36" s="372">
        <f>(AO36+AO37+AO38+AO39)/4</f>
        <v>0</v>
      </c>
      <c r="AT36" s="245">
        <f t="shared" ref="AT36:AT38" si="45">+IF($B$10="JULIO",J36,
IF($B$10="AGOSTO",SUM(J36,P36),
IF($B$10="SEPTIEMBRE",SUM(J36,P36,V36),
IF($B$10="OCTUBRE",SUM(J36,P36,V36,AB36),
IF($B$10="NOVIEMBRE",SUM(J36,P36,V36,AB36,AH36),
IF($B$10="DICIEMBRE",SUM(J36,P36,V36,AB36,AH36,AN36),0))))))</f>
        <v>1</v>
      </c>
      <c r="AU36" s="84">
        <f t="shared" ref="AU36:AU38" si="46">+IF($B$10="JULIO",K36,
IF($B$10="AGOSTO",SUM(K36,Q36),
IF($B$10="SEPTIEMBRE",SUM(K36,Q36,W36),
IF($B$10="OCTUBRE",SUM(K36,Q36,W36,AC36),
IF($B$10="NOVIEMBRE",SUM(K36,Q36,W36,AC36,AI36),
IF($B$10="DICIEMBRE",SUM(K36,Q36,W36,AC36,AI36,AO36),0))))))</f>
        <v>1</v>
      </c>
      <c r="AV36" s="84">
        <f t="shared" ref="AV36:AV38" si="47">IFERROR((AU36/AT36),0)</f>
        <v>1</v>
      </c>
      <c r="AW36" s="366">
        <f t="shared" ref="AW36:AX36" si="48">IF($B$10="JULIO",N36,
IF($B$10="AGOSTO",SUM(N36,T36),
IF($B$10="SEPTIEMBRE",SUM(N36,T36,Z36),
IF($B$10="OCTUBRE",SUM(N36,T36,Z36,AF36),
IF($B$10="NOVIEMBRE",SUM(N36,T36,Z36,AF36,AL36),
IF($B$10="DICIEMBRE",SUM(N36,T36,Z36,AF36,AL36,AR36),0))))))</f>
        <v>1</v>
      </c>
      <c r="AX36" s="366">
        <f t="shared" si="48"/>
        <v>0.55000000000000004</v>
      </c>
      <c r="AY36" s="369">
        <f t="shared" ref="AY36" si="49">IFERROR((AX36/AW36),0)</f>
        <v>0.55000000000000004</v>
      </c>
      <c r="AZ36" s="364"/>
    </row>
    <row r="37" spans="1:52" ht="39.950000000000003" customHeight="1">
      <c r="A37" s="383"/>
      <c r="B37" s="380"/>
      <c r="C37" s="386"/>
      <c r="D37" s="389"/>
      <c r="E37" s="392"/>
      <c r="F37" s="398"/>
      <c r="G37" s="395"/>
      <c r="H37" s="210" t="s">
        <v>264</v>
      </c>
      <c r="I37" s="281" t="s">
        <v>265</v>
      </c>
      <c r="J37" s="44"/>
      <c r="K37" s="44"/>
      <c r="L37" s="211"/>
      <c r="M37" s="211"/>
      <c r="N37" s="373"/>
      <c r="O37" s="373"/>
      <c r="P37" s="46"/>
      <c r="Q37" s="46"/>
      <c r="R37" s="211"/>
      <c r="S37" s="212"/>
      <c r="T37" s="373"/>
      <c r="U37" s="373"/>
      <c r="V37" s="46">
        <v>0.4</v>
      </c>
      <c r="W37" s="46">
        <v>0.4</v>
      </c>
      <c r="X37" s="211" t="s">
        <v>266</v>
      </c>
      <c r="Y37" s="211" t="s">
        <v>266</v>
      </c>
      <c r="Z37" s="373"/>
      <c r="AA37" s="373"/>
      <c r="AB37" s="46">
        <v>0.3</v>
      </c>
      <c r="AC37" s="46">
        <v>0.3</v>
      </c>
      <c r="AD37" s="211" t="s">
        <v>266</v>
      </c>
      <c r="AE37" s="211" t="s">
        <v>266</v>
      </c>
      <c r="AF37" s="373"/>
      <c r="AG37" s="373"/>
      <c r="AH37" s="46">
        <v>0.3</v>
      </c>
      <c r="AI37" s="269"/>
      <c r="AJ37" s="211" t="s">
        <v>266</v>
      </c>
      <c r="AK37" s="295"/>
      <c r="AL37" s="373"/>
      <c r="AM37" s="373"/>
      <c r="AN37" s="46"/>
      <c r="AO37" s="274"/>
      <c r="AP37" s="211"/>
      <c r="AQ37" s="212"/>
      <c r="AR37" s="373"/>
      <c r="AS37" s="373"/>
      <c r="AT37" s="245">
        <f t="shared" si="45"/>
        <v>1</v>
      </c>
      <c r="AU37" s="84">
        <f t="shared" si="46"/>
        <v>0.7</v>
      </c>
      <c r="AV37" s="84">
        <f t="shared" si="47"/>
        <v>0.7</v>
      </c>
      <c r="AW37" s="367"/>
      <c r="AX37" s="367"/>
      <c r="AY37" s="370"/>
      <c r="AZ37" s="364"/>
    </row>
    <row r="38" spans="1:52" ht="39.950000000000003" customHeight="1">
      <c r="A38" s="383"/>
      <c r="B38" s="380"/>
      <c r="C38" s="386"/>
      <c r="D38" s="389"/>
      <c r="E38" s="392"/>
      <c r="F38" s="398"/>
      <c r="G38" s="395"/>
      <c r="H38" s="210" t="s">
        <v>267</v>
      </c>
      <c r="I38" s="281" t="s">
        <v>268</v>
      </c>
      <c r="J38" s="44"/>
      <c r="K38" s="44"/>
      <c r="L38" s="211"/>
      <c r="M38" s="211"/>
      <c r="N38" s="373"/>
      <c r="O38" s="373"/>
      <c r="P38" s="46"/>
      <c r="Q38" s="46"/>
      <c r="R38" s="211"/>
      <c r="S38" s="212"/>
      <c r="T38" s="373"/>
      <c r="U38" s="373"/>
      <c r="V38" s="44"/>
      <c r="W38" s="44"/>
      <c r="X38" s="211"/>
      <c r="Y38" s="211"/>
      <c r="Z38" s="373"/>
      <c r="AA38" s="373"/>
      <c r="AB38" s="46">
        <v>0.5</v>
      </c>
      <c r="AC38" s="46">
        <v>0.5</v>
      </c>
      <c r="AD38" s="211" t="s">
        <v>269</v>
      </c>
      <c r="AE38" s="211" t="s">
        <v>269</v>
      </c>
      <c r="AF38" s="373"/>
      <c r="AG38" s="373"/>
      <c r="AH38" s="46">
        <v>0.5</v>
      </c>
      <c r="AI38" s="269"/>
      <c r="AJ38" s="211" t="s">
        <v>269</v>
      </c>
      <c r="AK38" s="295"/>
      <c r="AL38" s="373"/>
      <c r="AM38" s="373"/>
      <c r="AN38" s="46"/>
      <c r="AO38" s="274"/>
      <c r="AP38" s="211"/>
      <c r="AQ38" s="212"/>
      <c r="AR38" s="373"/>
      <c r="AS38" s="373"/>
      <c r="AT38" s="245">
        <f t="shared" si="45"/>
        <v>1</v>
      </c>
      <c r="AU38" s="84">
        <f t="shared" si="46"/>
        <v>0.5</v>
      </c>
      <c r="AV38" s="84">
        <f t="shared" si="47"/>
        <v>0.5</v>
      </c>
      <c r="AW38" s="367"/>
      <c r="AX38" s="367"/>
      <c r="AY38" s="370"/>
      <c r="AZ38" s="364"/>
    </row>
    <row r="39" spans="1:52" ht="39.950000000000003" customHeight="1">
      <c r="A39" s="383"/>
      <c r="B39" s="380"/>
      <c r="C39" s="386"/>
      <c r="D39" s="389"/>
      <c r="E39" s="392"/>
      <c r="F39" s="399"/>
      <c r="G39" s="396"/>
      <c r="H39" s="210" t="s">
        <v>270</v>
      </c>
      <c r="I39" s="282" t="s">
        <v>271</v>
      </c>
      <c r="J39" s="44"/>
      <c r="K39" s="44"/>
      <c r="L39" s="211"/>
      <c r="M39" s="211"/>
      <c r="N39" s="374"/>
      <c r="O39" s="374"/>
      <c r="P39" s="46"/>
      <c r="Q39" s="46"/>
      <c r="R39" s="211"/>
      <c r="S39" s="212"/>
      <c r="T39" s="374"/>
      <c r="U39" s="374"/>
      <c r="V39" s="44"/>
      <c r="W39" s="44"/>
      <c r="X39" s="211"/>
      <c r="Y39" s="211"/>
      <c r="Z39" s="374"/>
      <c r="AA39" s="374"/>
      <c r="AB39" s="46">
        <v>0.5</v>
      </c>
      <c r="AC39" s="46">
        <v>0</v>
      </c>
      <c r="AD39" s="211" t="s">
        <v>272</v>
      </c>
      <c r="AE39" s="211"/>
      <c r="AF39" s="374"/>
      <c r="AG39" s="374"/>
      <c r="AH39" s="46">
        <v>0.5</v>
      </c>
      <c r="AI39" s="269"/>
      <c r="AJ39" s="211" t="s">
        <v>272</v>
      </c>
      <c r="AK39" s="295"/>
      <c r="AL39" s="374"/>
      <c r="AM39" s="374"/>
      <c r="AN39" s="46"/>
      <c r="AO39" s="274"/>
      <c r="AP39" s="211"/>
      <c r="AQ39" s="212"/>
      <c r="AR39" s="374"/>
      <c r="AS39" s="374"/>
      <c r="AT39" s="303">
        <f t="shared" ref="AT39:AT46" si="50">+IF($B$10="JULIO",J39,
IF($B$10="AGOSTO",SUM(J39,P39),
IF($B$10="SEPTIEMBRE",SUM(J39,P39,V39),
IF($B$10="OCTUBRE",SUM(J39,P39,V39,AB39),
IF($B$10="NOVIEMBRE",SUM(J39,P39,V39,AB39,AH39),
IF($B$10="DICIEMBRE",SUM(J39,P39,V39,AB39,AH39,AN39),0))))))</f>
        <v>1</v>
      </c>
      <c r="AU39" s="304">
        <f t="shared" ref="AU39:AU46" si="51">+IF($B$10="JULIO",K39,
IF($B$10="AGOSTO",SUM(K39,Q39),
IF($B$10="SEPTIEMBRE",SUM(K39,Q39,W39),
IF($B$10="OCTUBRE",SUM(K39,Q39,W39,AC39),
IF($B$10="NOVIEMBRE",SUM(K39,Q39,W39,AC39,AI39),
IF($B$10="DICIEMBRE",SUM(K39,Q39,W39,AC39,AI39,AO39),0))))))</f>
        <v>0</v>
      </c>
      <c r="AV39" s="85">
        <f t="shared" ref="AV39:AV46" si="52">IFERROR((AU39/AT39),0)</f>
        <v>0</v>
      </c>
      <c r="AW39" s="368"/>
      <c r="AX39" s="368"/>
      <c r="AY39" s="371"/>
      <c r="AZ39" s="364"/>
    </row>
    <row r="40" spans="1:52" ht="39.950000000000003" customHeight="1">
      <c r="A40" s="383"/>
      <c r="B40" s="380"/>
      <c r="C40" s="386"/>
      <c r="D40" s="389"/>
      <c r="E40" s="392"/>
      <c r="F40" s="397">
        <v>0.02</v>
      </c>
      <c r="G40" s="394" t="s">
        <v>273</v>
      </c>
      <c r="H40" s="210" t="s">
        <v>274</v>
      </c>
      <c r="I40" s="282" t="s">
        <v>275</v>
      </c>
      <c r="J40" s="44"/>
      <c r="K40" s="44"/>
      <c r="L40" s="211"/>
      <c r="M40" s="211"/>
      <c r="N40" s="372">
        <f>(J40+J41+J42+J43)/4</f>
        <v>0</v>
      </c>
      <c r="O40" s="372">
        <f>(K40+K41+K42+K43)/4</f>
        <v>0</v>
      </c>
      <c r="P40" s="46"/>
      <c r="Q40" s="46"/>
      <c r="R40" s="211"/>
      <c r="S40" s="212"/>
      <c r="T40" s="372">
        <f>(P40+P41+P42+P43)/4</f>
        <v>0</v>
      </c>
      <c r="U40" s="372">
        <f>(Q40+Q41+Q42+Q43)/4</f>
        <v>0</v>
      </c>
      <c r="V40" s="44"/>
      <c r="W40" s="44"/>
      <c r="X40" s="211"/>
      <c r="Y40" s="211"/>
      <c r="Z40" s="372">
        <f>(V40+V41+V42+V43)/4</f>
        <v>0</v>
      </c>
      <c r="AA40" s="372">
        <f>(W40+W41+W42+W43)/4</f>
        <v>0</v>
      </c>
      <c r="AB40" s="46"/>
      <c r="AC40" s="46"/>
      <c r="AD40" s="211"/>
      <c r="AE40" s="212"/>
      <c r="AF40" s="372">
        <f>(AB40+AB41+AB42+AB43)/4</f>
        <v>0</v>
      </c>
      <c r="AG40" s="372">
        <f>(AC40+AC41+AC42+AC43)/4</f>
        <v>0</v>
      </c>
      <c r="AH40" s="44">
        <v>1</v>
      </c>
      <c r="AI40" s="279"/>
      <c r="AJ40" s="211" t="s">
        <v>276</v>
      </c>
      <c r="AK40" s="295"/>
      <c r="AL40" s="372">
        <f>(AH40+AH41+AH42+AH43)/4</f>
        <v>0.75</v>
      </c>
      <c r="AM40" s="372">
        <f>(AI40+AI41+AI42+AI43)/4</f>
        <v>0</v>
      </c>
      <c r="AN40" s="46"/>
      <c r="AO40" s="274"/>
      <c r="AP40" s="211"/>
      <c r="AQ40" s="212"/>
      <c r="AR40" s="372">
        <f>(AN40+AN41+AN42+AN43)/4</f>
        <v>0.25</v>
      </c>
      <c r="AS40" s="372">
        <f>(AO40+AO41+AO42+AO43)/4</f>
        <v>0</v>
      </c>
      <c r="AT40" s="246">
        <f t="shared" ref="AT40:AT43" si="53">+IF($B$10="JULIO",J40,
IF($B$10="AGOSTO",SUM(J40,P40),
IF($B$10="SEPTIEMBRE",SUM(J40,P40,V40),
IF($B$10="OCTUBRE",SUM(J40,P40,V40,AB40),
IF($B$10="NOVIEMBRE",SUM(J40,P40,V40,AB40,AH40),
IF($B$10="DICIEMBRE",SUM(J40,P40,V40,AB40,AH40,AN40),0))))))</f>
        <v>1</v>
      </c>
      <c r="AU40" s="85">
        <f t="shared" ref="AU40:AU43" si="54">+IF($B$10="JULIO",K40,
IF($B$10="AGOSTO",SUM(K40,Q40),
IF($B$10="SEPTIEMBRE",SUM(K40,Q40,W40),
IF($B$10="OCTUBRE",SUM(K40,Q40,W40,AC40),
IF($B$10="NOVIEMBRE",SUM(K40,Q40,W40,AC40,AI40),
IF($B$10="DICIEMBRE",SUM(K40,Q40,W40,AC40,AI40,AO40),0))))))</f>
        <v>0</v>
      </c>
      <c r="AV40" s="85">
        <f t="shared" ref="AV40:AV43" si="55">IFERROR((AU40/AT40),0)</f>
        <v>0</v>
      </c>
      <c r="AW40" s="366">
        <f t="shared" ref="AW40" si="56">IF($B$10="JULIO",N40,
IF($B$10="AGOSTO",SUM(N40,T40),
IF($B$10="SEPTIEMBRE",SUM(N40,T40,Z40),
IF($B$10="OCTUBRE",SUM(N40,T40,Z40,AF40),
IF($B$10="NOVIEMBRE",SUM(N40,T40,Z40,AF40,AL40),
IF($B$10="DICIEMBRE",SUM(N40,T40,Z40,AF40,AL40,AR40),0))))))</f>
        <v>0.75</v>
      </c>
      <c r="AX40" s="366">
        <f t="shared" ref="AX40" si="57">IF($B$10="JULIO",O40,
IF($B$10="AGOSTO",SUM(O40,U40),
IF($B$10="SEPTIEMBRE",SUM(O40,U40,AA40),
IF($B$10="OCTUBRE",SUM(O40,U40,AA40,AG40),
IF($B$10="NOVIEMBRE",SUM(O40,U40,AA40,AG40,AM40),
IF($B$10="DICIEMBRE",SUM(O40,U40,AA40,AG40,AM40,AS40),0))))))</f>
        <v>0</v>
      </c>
      <c r="AY40" s="369">
        <f t="shared" ref="AY40" si="58">IFERROR((AX40/AW40),0)</f>
        <v>0</v>
      </c>
      <c r="AZ40" s="364"/>
    </row>
    <row r="41" spans="1:52" ht="39.950000000000003" customHeight="1">
      <c r="A41" s="383"/>
      <c r="B41" s="380"/>
      <c r="C41" s="386"/>
      <c r="D41" s="389"/>
      <c r="E41" s="392"/>
      <c r="F41" s="398"/>
      <c r="G41" s="395"/>
      <c r="H41" s="210" t="s">
        <v>277</v>
      </c>
      <c r="I41" s="282" t="s">
        <v>278</v>
      </c>
      <c r="J41" s="44"/>
      <c r="K41" s="44"/>
      <c r="L41" s="211"/>
      <c r="M41" s="211"/>
      <c r="N41" s="373"/>
      <c r="O41" s="373"/>
      <c r="P41" s="46"/>
      <c r="Q41" s="46"/>
      <c r="R41" s="211"/>
      <c r="S41" s="212"/>
      <c r="T41" s="373"/>
      <c r="U41" s="373"/>
      <c r="V41" s="44"/>
      <c r="W41" s="44"/>
      <c r="X41" s="211"/>
      <c r="Y41" s="211"/>
      <c r="Z41" s="373"/>
      <c r="AA41" s="373"/>
      <c r="AB41" s="46"/>
      <c r="AC41" s="46"/>
      <c r="AD41" s="211"/>
      <c r="AE41" s="212"/>
      <c r="AF41" s="373"/>
      <c r="AG41" s="373"/>
      <c r="AH41" s="44">
        <v>1</v>
      </c>
      <c r="AI41" s="279"/>
      <c r="AJ41" s="211" t="s">
        <v>279</v>
      </c>
      <c r="AK41" s="295"/>
      <c r="AL41" s="373"/>
      <c r="AM41" s="373"/>
      <c r="AN41" s="46"/>
      <c r="AO41" s="274"/>
      <c r="AP41" s="211"/>
      <c r="AQ41" s="212"/>
      <c r="AR41" s="373"/>
      <c r="AS41" s="373"/>
      <c r="AT41" s="246">
        <f t="shared" si="53"/>
        <v>1</v>
      </c>
      <c r="AU41" s="85">
        <f t="shared" si="54"/>
        <v>0</v>
      </c>
      <c r="AV41" s="85">
        <f t="shared" si="55"/>
        <v>0</v>
      </c>
      <c r="AW41" s="367"/>
      <c r="AX41" s="367"/>
      <c r="AY41" s="370"/>
      <c r="AZ41" s="364"/>
    </row>
    <row r="42" spans="1:52" ht="39.950000000000003" customHeight="1">
      <c r="A42" s="383"/>
      <c r="B42" s="380"/>
      <c r="C42" s="386"/>
      <c r="D42" s="389"/>
      <c r="E42" s="392"/>
      <c r="F42" s="398"/>
      <c r="G42" s="395"/>
      <c r="H42" s="210" t="s">
        <v>280</v>
      </c>
      <c r="I42" s="282" t="s">
        <v>281</v>
      </c>
      <c r="J42" s="44"/>
      <c r="K42" s="44"/>
      <c r="L42" s="211"/>
      <c r="M42" s="211"/>
      <c r="N42" s="373"/>
      <c r="O42" s="373"/>
      <c r="P42" s="46"/>
      <c r="Q42" s="46"/>
      <c r="R42" s="211"/>
      <c r="S42" s="212"/>
      <c r="T42" s="373"/>
      <c r="U42" s="373"/>
      <c r="V42" s="44"/>
      <c r="W42" s="44"/>
      <c r="X42" s="211"/>
      <c r="Y42" s="211"/>
      <c r="Z42" s="373"/>
      <c r="AA42" s="373"/>
      <c r="AB42" s="46"/>
      <c r="AC42" s="46"/>
      <c r="AD42" s="211"/>
      <c r="AE42" s="212"/>
      <c r="AF42" s="373"/>
      <c r="AG42" s="373"/>
      <c r="AH42" s="44">
        <v>0.5</v>
      </c>
      <c r="AI42" s="279"/>
      <c r="AJ42" s="211" t="s">
        <v>282</v>
      </c>
      <c r="AK42" s="295"/>
      <c r="AL42" s="373"/>
      <c r="AM42" s="373"/>
      <c r="AN42" s="46">
        <v>0.5</v>
      </c>
      <c r="AO42" s="274"/>
      <c r="AP42" s="211" t="s">
        <v>283</v>
      </c>
      <c r="AQ42" s="212"/>
      <c r="AR42" s="373"/>
      <c r="AS42" s="373"/>
      <c r="AT42" s="246">
        <f t="shared" si="53"/>
        <v>0.5</v>
      </c>
      <c r="AU42" s="85">
        <f t="shared" si="54"/>
        <v>0</v>
      </c>
      <c r="AV42" s="85">
        <f t="shared" si="55"/>
        <v>0</v>
      </c>
      <c r="AW42" s="367"/>
      <c r="AX42" s="367"/>
      <c r="AY42" s="370"/>
      <c r="AZ42" s="364"/>
    </row>
    <row r="43" spans="1:52" ht="39.950000000000003" customHeight="1" thickBot="1">
      <c r="A43" s="384"/>
      <c r="B43" s="381"/>
      <c r="C43" s="387"/>
      <c r="D43" s="390"/>
      <c r="E43" s="393"/>
      <c r="F43" s="399"/>
      <c r="G43" s="396"/>
      <c r="H43" s="210" t="s">
        <v>284</v>
      </c>
      <c r="I43" s="282" t="s">
        <v>285</v>
      </c>
      <c r="J43" s="44"/>
      <c r="K43" s="44"/>
      <c r="L43" s="211"/>
      <c r="M43" s="211"/>
      <c r="N43" s="374"/>
      <c r="O43" s="374"/>
      <c r="P43" s="46"/>
      <c r="Q43" s="46"/>
      <c r="R43" s="211"/>
      <c r="S43" s="212"/>
      <c r="T43" s="374"/>
      <c r="U43" s="374"/>
      <c r="V43" s="44"/>
      <c r="W43" s="44"/>
      <c r="X43" s="211"/>
      <c r="Y43" s="211"/>
      <c r="Z43" s="374"/>
      <c r="AA43" s="374"/>
      <c r="AB43" s="46"/>
      <c r="AC43" s="46"/>
      <c r="AD43" s="211"/>
      <c r="AE43" s="212"/>
      <c r="AF43" s="374"/>
      <c r="AG43" s="374"/>
      <c r="AH43" s="44">
        <v>0.5</v>
      </c>
      <c r="AI43" s="279"/>
      <c r="AJ43" s="211" t="s">
        <v>286</v>
      </c>
      <c r="AK43" s="295"/>
      <c r="AL43" s="374"/>
      <c r="AM43" s="374"/>
      <c r="AN43" s="44">
        <v>0.5</v>
      </c>
      <c r="AO43" s="84"/>
      <c r="AP43" s="211" t="s">
        <v>286</v>
      </c>
      <c r="AQ43" s="212"/>
      <c r="AR43" s="374"/>
      <c r="AS43" s="374"/>
      <c r="AT43" s="246">
        <f t="shared" si="53"/>
        <v>0.5</v>
      </c>
      <c r="AU43" s="85">
        <f t="shared" si="54"/>
        <v>0</v>
      </c>
      <c r="AV43" s="85">
        <f t="shared" si="55"/>
        <v>0</v>
      </c>
      <c r="AW43" s="368"/>
      <c r="AX43" s="368"/>
      <c r="AY43" s="371"/>
      <c r="AZ43" s="365"/>
    </row>
    <row r="44" spans="1:52" ht="36.950000000000003" customHeight="1">
      <c r="A44" s="465" t="str">
        <f>+'PRODUCTOS MGA'!A21</f>
        <v>OE 3. Implementar la oferta institucional a cargo del dadep para el acceso al patrimonio inmobiliario distrital y el espacio público según la población distrital</v>
      </c>
      <c r="B44" s="472" t="str">
        <f>+'RESUMEN DE PROYECTO'!C34</f>
        <v>7928-5 - Ofertar 35 bienes fiscales del Distrito Capital del sector central para la enajenación a título oneroso</v>
      </c>
      <c r="C44" s="473">
        <f>+'RESUMEN DE PROYECTO'!G34</f>
        <v>5</v>
      </c>
      <c r="D44" s="469">
        <f>+'RESUMEN DE PROYECTO'!H34</f>
        <v>0</v>
      </c>
      <c r="E44" s="474">
        <f t="shared" si="39"/>
        <v>0</v>
      </c>
      <c r="F44" s="475">
        <v>0.02</v>
      </c>
      <c r="G44" s="476" t="s">
        <v>287</v>
      </c>
      <c r="H44" s="214" t="s">
        <v>288</v>
      </c>
      <c r="I44" s="100" t="s">
        <v>289</v>
      </c>
      <c r="J44" s="91"/>
      <c r="K44" s="91"/>
      <c r="L44" s="92"/>
      <c r="M44" s="92"/>
      <c r="N44" s="451">
        <f>+(J44+J45)/2</f>
        <v>0</v>
      </c>
      <c r="O44" s="451">
        <f>+(K44+K45)/2</f>
        <v>0</v>
      </c>
      <c r="P44" s="91"/>
      <c r="Q44" s="91"/>
      <c r="R44" s="92"/>
      <c r="S44" s="92"/>
      <c r="T44" s="451">
        <f t="shared" ref="T44" si="59">+(P44+P45)/2</f>
        <v>0</v>
      </c>
      <c r="U44" s="451">
        <f t="shared" ref="U44" si="60">+(Q44+Q45)/2</f>
        <v>0</v>
      </c>
      <c r="V44" s="91">
        <v>0.5</v>
      </c>
      <c r="W44" s="91">
        <v>0.5</v>
      </c>
      <c r="X44" s="92" t="s">
        <v>290</v>
      </c>
      <c r="Y44" s="92" t="s">
        <v>290</v>
      </c>
      <c r="Z44" s="451">
        <f>+(V44+V45)/2</f>
        <v>0.5</v>
      </c>
      <c r="AA44" s="451">
        <f>+(W44+W45)/2</f>
        <v>0.5</v>
      </c>
      <c r="AB44" s="91"/>
      <c r="AC44" s="91"/>
      <c r="AD44" s="92"/>
      <c r="AE44" s="92"/>
      <c r="AF44" s="451">
        <f t="shared" ref="AF44" si="61">+(AB44+AB45)/2</f>
        <v>0</v>
      </c>
      <c r="AG44" s="451">
        <f t="shared" ref="AG44" si="62">+(AC44+AC45)/2</f>
        <v>0</v>
      </c>
      <c r="AH44" s="91"/>
      <c r="AI44" s="241"/>
      <c r="AJ44" s="92"/>
      <c r="AK44" s="265"/>
      <c r="AL44" s="451">
        <f t="shared" ref="AL44" si="63">+(AH44+AH45)/2</f>
        <v>0</v>
      </c>
      <c r="AM44" s="451">
        <f t="shared" ref="AM44" si="64">+(AI44+AI45)/2</f>
        <v>0</v>
      </c>
      <c r="AN44" s="91">
        <v>0.5</v>
      </c>
      <c r="AO44" s="91"/>
      <c r="AP44" s="92" t="s">
        <v>290</v>
      </c>
      <c r="AQ44" s="92"/>
      <c r="AR44" s="451">
        <f t="shared" ref="AR44" si="65">+(AN44+AN45)/2</f>
        <v>0.5</v>
      </c>
      <c r="AS44" s="451">
        <f t="shared" ref="AS44" si="66">+(AO44+AO45)/2</f>
        <v>0</v>
      </c>
      <c r="AT44" s="247">
        <f t="shared" si="50"/>
        <v>0.5</v>
      </c>
      <c r="AU44" s="91">
        <f t="shared" si="51"/>
        <v>0.5</v>
      </c>
      <c r="AV44" s="91">
        <f t="shared" si="52"/>
        <v>1</v>
      </c>
      <c r="AW44" s="451">
        <f t="shared" ref="AW44" si="67">IF($B$10="JULIO",N44,
IF($B$10="AGOSTO",SUM(N44,T44),
IF($B$10="SEPTIEMBRE",SUM(N44,T44,Z44),
IF($B$10="OCTUBRE",SUM(N44,T44,Z44,AF44),
IF($B$10="NOVIEMBRE",SUM(N44,T44,Z44,AF44,AL44),
IF($B$10="DICIEMBRE",SUM(N44,T44,Z44,AF44,AL44,AR44),0))))))</f>
        <v>0.5</v>
      </c>
      <c r="AX44" s="451">
        <f t="shared" ref="AX44" si="68">IF($B$10="JULIO",O44,
IF($B$10="AGOSTO",SUM(O44,U44),
IF($B$10="SEPTIEMBRE",SUM(O44,U44,AA44),
IF($B$10="OCTUBRE",SUM(O44,U44,AA44,AG44),
IF($B$10="NOVIEMBRE",SUM(O44,U44,AA44,AG44,AM44),
IF($B$10="DICIEMBRE",SUM(O44,U44,AA44,AG44,AM44,AS44),0))))))</f>
        <v>0.5</v>
      </c>
      <c r="AY44" s="468">
        <f>IFERROR((AX44/AW44),0)</f>
        <v>1</v>
      </c>
      <c r="AZ44" s="469">
        <f>+D44</f>
        <v>0</v>
      </c>
    </row>
    <row r="45" spans="1:52" ht="36.950000000000003" customHeight="1">
      <c r="A45" s="466"/>
      <c r="B45" s="472"/>
      <c r="C45" s="473"/>
      <c r="D45" s="470"/>
      <c r="E45" s="474"/>
      <c r="F45" s="475"/>
      <c r="G45" s="476"/>
      <c r="H45" s="214" t="s">
        <v>291</v>
      </c>
      <c r="I45" s="100" t="s">
        <v>292</v>
      </c>
      <c r="J45" s="91"/>
      <c r="K45" s="91"/>
      <c r="L45" s="92"/>
      <c r="M45" s="92"/>
      <c r="N45" s="451"/>
      <c r="O45" s="451"/>
      <c r="P45" s="91"/>
      <c r="Q45" s="91"/>
      <c r="R45" s="92"/>
      <c r="S45" s="92"/>
      <c r="T45" s="451"/>
      <c r="U45" s="451"/>
      <c r="V45" s="91">
        <v>0.5</v>
      </c>
      <c r="W45" s="91">
        <v>0.5</v>
      </c>
      <c r="X45" s="92" t="s">
        <v>293</v>
      </c>
      <c r="Y45" s="92" t="s">
        <v>293</v>
      </c>
      <c r="Z45" s="451"/>
      <c r="AA45" s="451"/>
      <c r="AB45" s="91"/>
      <c r="AC45" s="91"/>
      <c r="AD45" s="92"/>
      <c r="AE45" s="92"/>
      <c r="AF45" s="451"/>
      <c r="AG45" s="451"/>
      <c r="AH45" s="91"/>
      <c r="AI45" s="241"/>
      <c r="AJ45" s="92"/>
      <c r="AK45" s="265"/>
      <c r="AL45" s="451"/>
      <c r="AM45" s="451"/>
      <c r="AN45" s="91">
        <v>0.5</v>
      </c>
      <c r="AO45" s="91"/>
      <c r="AP45" s="92" t="s">
        <v>293</v>
      </c>
      <c r="AQ45" s="92"/>
      <c r="AR45" s="451"/>
      <c r="AS45" s="451"/>
      <c r="AT45" s="247">
        <f t="shared" si="50"/>
        <v>0.5</v>
      </c>
      <c r="AU45" s="91">
        <f t="shared" si="51"/>
        <v>0.5</v>
      </c>
      <c r="AV45" s="91">
        <f t="shared" si="52"/>
        <v>1</v>
      </c>
      <c r="AW45" s="451"/>
      <c r="AX45" s="451"/>
      <c r="AY45" s="468"/>
      <c r="AZ45" s="470"/>
    </row>
    <row r="46" spans="1:52" ht="36.950000000000003" customHeight="1" thickBot="1">
      <c r="A46" s="467"/>
      <c r="B46" s="472"/>
      <c r="C46" s="473"/>
      <c r="D46" s="471"/>
      <c r="E46" s="474"/>
      <c r="F46" s="213">
        <v>0.02</v>
      </c>
      <c r="G46" s="273" t="s">
        <v>294</v>
      </c>
      <c r="H46" s="214" t="s">
        <v>295</v>
      </c>
      <c r="I46" s="215" t="s">
        <v>296</v>
      </c>
      <c r="J46" s="94"/>
      <c r="K46" s="94"/>
      <c r="L46" s="95"/>
      <c r="M46" s="95"/>
      <c r="N46" s="94">
        <f>+J46</f>
        <v>0</v>
      </c>
      <c r="O46" s="94">
        <f>+K46</f>
        <v>0</v>
      </c>
      <c r="P46" s="94"/>
      <c r="Q46" s="94"/>
      <c r="R46" s="96"/>
      <c r="S46" s="278"/>
      <c r="T46" s="94">
        <f>+P46</f>
        <v>0</v>
      </c>
      <c r="U46" s="94">
        <f>+Q46</f>
        <v>0</v>
      </c>
      <c r="V46" s="94"/>
      <c r="W46" s="94"/>
      <c r="X46" s="97"/>
      <c r="Y46" s="97"/>
      <c r="Z46" s="94">
        <f>+V46</f>
        <v>0</v>
      </c>
      <c r="AA46" s="94">
        <f>+W46</f>
        <v>0</v>
      </c>
      <c r="AB46" s="94"/>
      <c r="AC46" s="94"/>
      <c r="AD46" s="97"/>
      <c r="AE46" s="312"/>
      <c r="AF46" s="94">
        <f>+AB46</f>
        <v>0</v>
      </c>
      <c r="AG46" s="94">
        <f>+AC46</f>
        <v>0</v>
      </c>
      <c r="AH46" s="94"/>
      <c r="AI46" s="242"/>
      <c r="AJ46" s="97"/>
      <c r="AK46" s="315"/>
      <c r="AL46" s="94">
        <f>+AH46</f>
        <v>0</v>
      </c>
      <c r="AM46" s="94">
        <f>+AI46</f>
        <v>0</v>
      </c>
      <c r="AN46" s="94">
        <v>1</v>
      </c>
      <c r="AO46" s="91"/>
      <c r="AP46" s="97" t="s">
        <v>297</v>
      </c>
      <c r="AQ46" s="216"/>
      <c r="AR46" s="94">
        <f>+AN46</f>
        <v>1</v>
      </c>
      <c r="AS46" s="94">
        <f>+AO46</f>
        <v>0</v>
      </c>
      <c r="AT46" s="247">
        <f t="shared" si="50"/>
        <v>0</v>
      </c>
      <c r="AU46" s="91">
        <f t="shared" si="51"/>
        <v>0</v>
      </c>
      <c r="AV46" s="91">
        <f t="shared" si="52"/>
        <v>0</v>
      </c>
      <c r="AW46" s="91">
        <f>IF($B$10="JULIO",N46,
IF($B$10="AGOSTO",SUM(N46,T46),
IF($B$10="SEPTIEMBRE",SUM(N46,T46,Z46),
IF($B$10="OCTUBRE",SUM(N46,T46,Z46,AF46),
IF($B$10="NOVIEMBRE",SUM(N46,T46,Z46,AF46,AL46),
IF($B$10="DICIEMBRE",SUM(N46,T46,Z46,AF46,AL46,AR46),0))))))</f>
        <v>0</v>
      </c>
      <c r="AX46" s="91">
        <f>IF($B$10="JULIO",O46,
IF($B$10="AGOSTO",SUM(O46,U46),
IF($B$10="SEPTIEMBRE",SUM(O46,U46,AA46),
IF($B$10="OCTUBRE",SUM(O46,U46,AA46,AG46),
IF($B$10="NOVIEMBRE",SUM(O46,U46,AA46,AG46,AM46),
IF($B$10="DICIEMBRE",SUM(O46,U46,AA46,AG46,AM46,AS46),0))))))</f>
        <v>0</v>
      </c>
      <c r="AY46" s="93">
        <f>IFERROR((AX46/AW46),0)</f>
        <v>0</v>
      </c>
      <c r="AZ46" s="471"/>
    </row>
    <row r="47" spans="1:52" ht="39.950000000000003" customHeight="1">
      <c r="A47" s="159"/>
      <c r="B47" s="159"/>
      <c r="C47" s="159"/>
      <c r="D47" s="443" t="s">
        <v>298</v>
      </c>
      <c r="E47" s="444"/>
      <c r="F47" s="217">
        <f>SUM(F15:F46)</f>
        <v>1.0000000000000002</v>
      </c>
      <c r="G47" s="159"/>
      <c r="H47" s="159"/>
      <c r="I47" s="159"/>
      <c r="J47" s="177"/>
      <c r="K47" s="177"/>
      <c r="L47" s="159"/>
      <c r="M47" s="159"/>
      <c r="N47" s="177"/>
      <c r="O47" s="177"/>
      <c r="P47" s="159"/>
      <c r="Q47" s="159"/>
      <c r="R47" s="159"/>
      <c r="S47" s="177"/>
      <c r="T47" s="177"/>
      <c r="U47" s="159"/>
      <c r="V47" s="177"/>
      <c r="W47" s="194"/>
      <c r="X47" s="187"/>
      <c r="Y47" s="193"/>
      <c r="Z47" s="177"/>
      <c r="AA47" s="159"/>
      <c r="AB47" s="177"/>
      <c r="AC47" s="177"/>
      <c r="AD47" s="159"/>
      <c r="AE47" s="177"/>
      <c r="AF47" s="177"/>
      <c r="AG47" s="159"/>
      <c r="AH47" s="159"/>
      <c r="AI47" s="159"/>
      <c r="AJ47" s="159"/>
      <c r="AK47" s="159"/>
      <c r="AL47" s="159"/>
      <c r="AM47" s="159"/>
      <c r="AN47" s="159"/>
      <c r="AO47" s="159"/>
      <c r="AP47" s="159"/>
      <c r="AQ47" s="159"/>
      <c r="AR47" s="159"/>
      <c r="AS47" s="159"/>
      <c r="AT47" s="159"/>
      <c r="AU47" s="159"/>
      <c r="AV47" s="159"/>
      <c r="AW47" s="159"/>
      <c r="AX47" s="159"/>
      <c r="AY47" s="159"/>
      <c r="AZ47" s="159"/>
    </row>
    <row r="48" spans="1:52" ht="26.25" customHeight="1">
      <c r="Q48" s="31"/>
    </row>
    <row r="49" spans="46:47" ht="26.25" customHeight="1">
      <c r="AT49" s="219"/>
      <c r="AU49" s="33"/>
    </row>
  </sheetData>
  <sheetProtection algorithmName="SHA-512" hashValue="WZD1l8FUR2DzOrW+aQLz4Yu7oPkvO8C8Oo+Fa/qv6ZEGubccMPGmaeLQCz6svfj6HrnEcpqcazZIt3NqsC/B2Q==" saltValue="dcZ29zBWtobxJ4o42Si+fw==" spinCount="100000" sheet="1" formatCells="0" formatColumns="0" formatRows="0" sort="0" autoFilter="0" pivotTables="0"/>
  <autoFilter ref="A14:AZ47" xr:uid="{00000000-0009-0000-0000-000007000000}"/>
  <mergeCells count="225">
    <mergeCell ref="A44:A46"/>
    <mergeCell ref="AX44:AX45"/>
    <mergeCell ref="AY44:AY45"/>
    <mergeCell ref="AZ44:AZ46"/>
    <mergeCell ref="B44:B46"/>
    <mergeCell ref="C44:C46"/>
    <mergeCell ref="D44:D46"/>
    <mergeCell ref="E44:E46"/>
    <mergeCell ref="F44:F45"/>
    <mergeCell ref="G44:G45"/>
    <mergeCell ref="N44:N45"/>
    <mergeCell ref="O44:O45"/>
    <mergeCell ref="T44:T45"/>
    <mergeCell ref="U44:U45"/>
    <mergeCell ref="Z44:Z45"/>
    <mergeCell ref="AA44:AA45"/>
    <mergeCell ref="AF44:AF45"/>
    <mergeCell ref="AG44:AG45"/>
    <mergeCell ref="AL44:AL45"/>
    <mergeCell ref="AZ26:AZ32"/>
    <mergeCell ref="N22:N23"/>
    <mergeCell ref="D22:D25"/>
    <mergeCell ref="AY24:AY25"/>
    <mergeCell ref="AY22:AY23"/>
    <mergeCell ref="AX24:AX25"/>
    <mergeCell ref="AX22:AX23"/>
    <mergeCell ref="C22:C25"/>
    <mergeCell ref="E22:E25"/>
    <mergeCell ref="AS24:AS25"/>
    <mergeCell ref="Z22:Z23"/>
    <mergeCell ref="AA26:AA27"/>
    <mergeCell ref="Z30:Z32"/>
    <mergeCell ref="AA30:AA32"/>
    <mergeCell ref="AF26:AF27"/>
    <mergeCell ref="AW26:AW27"/>
    <mergeCell ref="AX26:AX27"/>
    <mergeCell ref="AY26:AY27"/>
    <mergeCell ref="AW30:AW32"/>
    <mergeCell ref="AX30:AX32"/>
    <mergeCell ref="AY30:AY32"/>
    <mergeCell ref="D47:E47"/>
    <mergeCell ref="O24:O25"/>
    <mergeCell ref="T24:T25"/>
    <mergeCell ref="F24:F25"/>
    <mergeCell ref="AW22:AW23"/>
    <mergeCell ref="AA24:AA25"/>
    <mergeCell ref="G24:G25"/>
    <mergeCell ref="N24:N25"/>
    <mergeCell ref="U24:U25"/>
    <mergeCell ref="Z24:Z25"/>
    <mergeCell ref="F22:F23"/>
    <mergeCell ref="G22:G23"/>
    <mergeCell ref="T22:T23"/>
    <mergeCell ref="AM44:AM45"/>
    <mergeCell ref="AR44:AR45"/>
    <mergeCell ref="AS44:AS45"/>
    <mergeCell ref="AW44:AW45"/>
    <mergeCell ref="AL33:AL35"/>
    <mergeCell ref="AM33:AM35"/>
    <mergeCell ref="AR33:AR35"/>
    <mergeCell ref="AS33:AS35"/>
    <mergeCell ref="AW33:AW35"/>
    <mergeCell ref="AW24:AW25"/>
    <mergeCell ref="AR24:AR25"/>
    <mergeCell ref="AM15:AM16"/>
    <mergeCell ref="AA15:AA16"/>
    <mergeCell ref="AF15:AF16"/>
    <mergeCell ref="AG15:AG16"/>
    <mergeCell ref="AF24:AF25"/>
    <mergeCell ref="AG24:AG25"/>
    <mergeCell ref="AL24:AL25"/>
    <mergeCell ref="AM24:AM25"/>
    <mergeCell ref="AM22:AM23"/>
    <mergeCell ref="AF22:AF23"/>
    <mergeCell ref="AL22:AL23"/>
    <mergeCell ref="AG22:AG23"/>
    <mergeCell ref="AL19:AL20"/>
    <mergeCell ref="AM19:AM20"/>
    <mergeCell ref="B26:B32"/>
    <mergeCell ref="C26:C32"/>
    <mergeCell ref="D26:D32"/>
    <mergeCell ref="E26:E32"/>
    <mergeCell ref="A5:I6"/>
    <mergeCell ref="B8:J8"/>
    <mergeCell ref="A9:J9"/>
    <mergeCell ref="B10:J10"/>
    <mergeCell ref="A13:A14"/>
    <mergeCell ref="B13:B14"/>
    <mergeCell ref="C13:C14"/>
    <mergeCell ref="D13:D14"/>
    <mergeCell ref="E13:E14"/>
    <mergeCell ref="F13:F14"/>
    <mergeCell ref="H13:H14"/>
    <mergeCell ref="J13:O13"/>
    <mergeCell ref="G13:G14"/>
    <mergeCell ref="I13:I14"/>
    <mergeCell ref="F19:F20"/>
    <mergeCell ref="P13:U13"/>
    <mergeCell ref="V13:AA13"/>
    <mergeCell ref="AB13:AG13"/>
    <mergeCell ref="G15:G16"/>
    <mergeCell ref="N15:N16"/>
    <mergeCell ref="O15:O16"/>
    <mergeCell ref="T15:T16"/>
    <mergeCell ref="U15:U16"/>
    <mergeCell ref="A15:A32"/>
    <mergeCell ref="U22:U23"/>
    <mergeCell ref="AA22:AA23"/>
    <mergeCell ref="O22:O23"/>
    <mergeCell ref="B22:B25"/>
    <mergeCell ref="F15:F16"/>
    <mergeCell ref="B15:B21"/>
    <mergeCell ref="C15:C21"/>
    <mergeCell ref="D15:D21"/>
    <mergeCell ref="E15:E21"/>
    <mergeCell ref="N19:N20"/>
    <mergeCell ref="O19:O20"/>
    <mergeCell ref="T19:T20"/>
    <mergeCell ref="U19:U20"/>
    <mergeCell ref="F26:F27"/>
    <mergeCell ref="F30:F32"/>
    <mergeCell ref="AN13:AS13"/>
    <mergeCell ref="AR22:AR23"/>
    <mergeCell ref="AS22:AS23"/>
    <mergeCell ref="AR15:AR16"/>
    <mergeCell ref="AS15:AS16"/>
    <mergeCell ref="Z15:Z16"/>
    <mergeCell ref="AL15:AL16"/>
    <mergeCell ref="AY13:AY14"/>
    <mergeCell ref="AZ13:AZ14"/>
    <mergeCell ref="AT13:AT14"/>
    <mergeCell ref="AU13:AU14"/>
    <mergeCell ref="AV13:AV14"/>
    <mergeCell ref="AW13:AW14"/>
    <mergeCell ref="AH13:AM13"/>
    <mergeCell ref="AX13:AX14"/>
    <mergeCell ref="AW15:AW16"/>
    <mergeCell ref="AX15:AX16"/>
    <mergeCell ref="AY15:AY16"/>
    <mergeCell ref="AZ22:AZ25"/>
    <mergeCell ref="AZ15:AZ21"/>
    <mergeCell ref="Z19:Z20"/>
    <mergeCell ref="AA19:AA20"/>
    <mergeCell ref="AF19:AF20"/>
    <mergeCell ref="AG19:AG20"/>
    <mergeCell ref="AR19:AR20"/>
    <mergeCell ref="AS19:AS20"/>
    <mergeCell ref="AW19:AW20"/>
    <mergeCell ref="AX19:AX20"/>
    <mergeCell ref="AY19:AY20"/>
    <mergeCell ref="G26:G27"/>
    <mergeCell ref="N26:N27"/>
    <mergeCell ref="N30:N32"/>
    <mergeCell ref="O26:O27"/>
    <mergeCell ref="O30:O32"/>
    <mergeCell ref="G30:G32"/>
    <mergeCell ref="G19:G20"/>
    <mergeCell ref="AM26:AM27"/>
    <mergeCell ref="AL30:AL32"/>
    <mergeCell ref="AM30:AM32"/>
    <mergeCell ref="AR26:AR27"/>
    <mergeCell ref="AS26:AS27"/>
    <mergeCell ref="AR30:AR32"/>
    <mergeCell ref="AS30:AS32"/>
    <mergeCell ref="T26:T27"/>
    <mergeCell ref="U26:U27"/>
    <mergeCell ref="T30:T32"/>
    <mergeCell ref="U30:U32"/>
    <mergeCell ref="Z26:Z27"/>
    <mergeCell ref="B33:B43"/>
    <mergeCell ref="A33:A43"/>
    <mergeCell ref="C33:C43"/>
    <mergeCell ref="D33:D43"/>
    <mergeCell ref="E33:E43"/>
    <mergeCell ref="N33:N35"/>
    <mergeCell ref="O33:O35"/>
    <mergeCell ref="G33:G35"/>
    <mergeCell ref="T33:T35"/>
    <mergeCell ref="G36:G39"/>
    <mergeCell ref="G40:G43"/>
    <mergeCell ref="F33:F35"/>
    <mergeCell ref="F36:F39"/>
    <mergeCell ref="F40:F43"/>
    <mergeCell ref="U33:U35"/>
    <mergeCell ref="Z33:Z35"/>
    <mergeCell ref="AA33:AA35"/>
    <mergeCell ref="AF33:AF35"/>
    <mergeCell ref="AG33:AG35"/>
    <mergeCell ref="AG26:AG27"/>
    <mergeCell ref="AF30:AF32"/>
    <mergeCell ref="AG30:AG32"/>
    <mergeCell ref="AL26:AL27"/>
    <mergeCell ref="Z36:Z39"/>
    <mergeCell ref="AA36:AA39"/>
    <mergeCell ref="AF36:AF39"/>
    <mergeCell ref="AG36:AG39"/>
    <mergeCell ref="AL36:AL39"/>
    <mergeCell ref="AM36:AM39"/>
    <mergeCell ref="AR36:AR39"/>
    <mergeCell ref="AS36:AS39"/>
    <mergeCell ref="N40:N43"/>
    <mergeCell ref="O40:O43"/>
    <mergeCell ref="T40:T43"/>
    <mergeCell ref="U40:U43"/>
    <mergeCell ref="Z40:Z43"/>
    <mergeCell ref="N36:N39"/>
    <mergeCell ref="O36:O39"/>
    <mergeCell ref="T36:T39"/>
    <mergeCell ref="U36:U39"/>
    <mergeCell ref="AA40:AA43"/>
    <mergeCell ref="AF40:AF43"/>
    <mergeCell ref="AG40:AG43"/>
    <mergeCell ref="AL40:AL43"/>
    <mergeCell ref="AM40:AM43"/>
    <mergeCell ref="AR40:AR43"/>
    <mergeCell ref="AS40:AS43"/>
    <mergeCell ref="AZ33:AZ43"/>
    <mergeCell ref="AW36:AW39"/>
    <mergeCell ref="AX36:AX39"/>
    <mergeCell ref="AW40:AW43"/>
    <mergeCell ref="AX40:AX43"/>
    <mergeCell ref="AY36:AY39"/>
    <mergeCell ref="AY40:AY43"/>
    <mergeCell ref="AY33:AY35"/>
    <mergeCell ref="AX33:AX35"/>
  </mergeCells>
  <phoneticPr fontId="14" type="noConversion"/>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iconSet" priority="78" id="{6BCBF788-831D-4405-84A3-739F8619EA37}">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AV15:AV46</xm:sqref>
        </x14:conditionalFormatting>
        <x14:conditionalFormatting xmlns:xm="http://schemas.microsoft.com/office/excel/2006/main">
          <x14:cfRule type="iconSet" priority="40" id="{28B2112D-98B4-4D4D-97A8-5AED676CD25B}">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AY22:AY23</xm:sqref>
        </x14:conditionalFormatting>
        <x14:conditionalFormatting xmlns:xm="http://schemas.microsoft.com/office/excel/2006/main">
          <x14:cfRule type="iconSet" priority="69" id="{BE9D8AEE-BE3D-4101-9E4C-1AF2170CE622}">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AY24:AY27</xm:sqref>
        </x14:conditionalFormatting>
        <x14:conditionalFormatting xmlns:xm="http://schemas.microsoft.com/office/excel/2006/main">
          <x14:cfRule type="iconSet" priority="1" id="{DB6D7D23-C3AB-49B3-927D-857439E62675}">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AY28:AY30</xm:sqref>
        </x14:conditionalFormatting>
        <x14:conditionalFormatting xmlns:xm="http://schemas.microsoft.com/office/excel/2006/main">
          <x14:cfRule type="iconSet" priority="26" id="{7FC34116-0215-481B-B4C7-1DBCB239F661}">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AY33 AY36 AY40</xm:sqref>
        </x14:conditionalFormatting>
        <x14:conditionalFormatting xmlns:xm="http://schemas.microsoft.com/office/excel/2006/main">
          <x14:cfRule type="iconSet" priority="2" id="{211512F2-661C-45B5-A32D-7DECFB6A7F68}">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AY44:AY45</xm:sqref>
        </x14:conditionalFormatting>
        <x14:conditionalFormatting xmlns:xm="http://schemas.microsoft.com/office/excel/2006/main">
          <x14:cfRule type="iconSet" priority="74" id="{2FB1A291-DD4C-45E4-9D03-3C55FB9DA75A}">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AY46</xm:sqref>
        </x14:conditionalFormatting>
        <x14:conditionalFormatting xmlns:xm="http://schemas.microsoft.com/office/excel/2006/main">
          <x14:cfRule type="iconSet" priority="76" id="{A4B6619D-997B-4289-8D5E-B16DE50EF652}">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AY15:AZ15 AY17:AY19 AY21</xm:sqref>
        </x14:conditionalFormatting>
        <x14:conditionalFormatting xmlns:xm="http://schemas.microsoft.com/office/excel/2006/main">
          <x14:cfRule type="iconSet" priority="8" id="{F4D163DF-5CF1-42B3-8EEB-44A77CEDF4C1}">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AZ26</xm:sqref>
        </x14:conditionalFormatting>
        <x14:conditionalFormatting xmlns:xm="http://schemas.microsoft.com/office/excel/2006/main">
          <x14:cfRule type="iconSet" priority="24" id="{C09BB2CC-E9C2-44A9-94D6-4168B8E6DAB0}">
            <x14:iconSet iconSet="4TrafficLights" custom="1">
              <x14:cfvo type="percent">
                <xm:f>0</xm:f>
              </x14:cfvo>
              <x14:cfvo type="num">
                <xm:f>0.4</xm:f>
              </x14:cfvo>
              <x14:cfvo type="num">
                <xm:f>0.7</xm:f>
              </x14:cfvo>
              <x14:cfvo type="num">
                <xm:f>0.9</xm:f>
              </x14:cfvo>
              <x14:cfIcon iconSet="3TrafficLights1" iconId="0"/>
              <x14:cfIcon iconSet="3TrafficLights1" iconId="1"/>
              <x14:cfIcon iconSet="3TrafficLights1" iconId="2"/>
              <x14:cfIcon iconSet="3Symbols" iconId="2"/>
            </x14:iconSet>
          </x14:cfRule>
          <xm:sqref>AZ33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Hoja1!$A$8:$A$13</xm:f>
          </x14:formula1>
          <xm:sqref>B10:J10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J33"/>
  <sheetViews>
    <sheetView zoomScale="60" zoomScaleNormal="60" workbookViewId="0">
      <selection activeCell="A10" sqref="A10:C10"/>
    </sheetView>
  </sheetViews>
  <sheetFormatPr defaultColWidth="11" defaultRowHeight="28.5" customHeight="1"/>
  <cols>
    <col min="1" max="1" width="7.375" customWidth="1"/>
    <col min="2" max="3" width="18.375" style="187" customWidth="1"/>
    <col min="4" max="4" width="15" customWidth="1"/>
    <col min="5" max="5" width="17" style="177" customWidth="1"/>
    <col min="6" max="6" width="16.375" customWidth="1"/>
    <col min="7" max="7" width="15" customWidth="1"/>
    <col min="8" max="8" width="13.375" customWidth="1"/>
    <col min="9" max="9" width="14.375" customWidth="1"/>
    <col min="10" max="25" width="13.5" hidden="1" customWidth="1"/>
    <col min="26" max="36" width="13.5" customWidth="1"/>
    <col min="37" max="39" width="11" customWidth="1"/>
  </cols>
  <sheetData>
    <row r="1" spans="1:36" ht="15" customHeight="1">
      <c r="K1" s="343"/>
      <c r="L1" s="343"/>
      <c r="O1" s="343"/>
      <c r="P1" s="343"/>
      <c r="S1" s="343"/>
      <c r="T1" s="343"/>
      <c r="W1" s="343"/>
      <c r="X1" s="343"/>
      <c r="AA1" s="343"/>
      <c r="AB1" s="343"/>
      <c r="AE1" s="343"/>
      <c r="AF1" s="343"/>
    </row>
    <row r="2" spans="1:36" ht="15" customHeight="1">
      <c r="K2" s="343"/>
      <c r="L2" s="343"/>
      <c r="O2" s="343"/>
      <c r="P2" s="343"/>
      <c r="S2" s="343"/>
      <c r="T2" s="343"/>
      <c r="W2" s="343"/>
      <c r="X2" s="343"/>
      <c r="AA2" s="343"/>
      <c r="AB2" s="343"/>
      <c r="AE2" s="343"/>
      <c r="AF2" s="343"/>
    </row>
    <row r="3" spans="1:36" ht="15" customHeight="1">
      <c r="K3" s="343"/>
      <c r="L3" s="343"/>
      <c r="O3" s="343"/>
      <c r="P3" s="343"/>
      <c r="S3" s="343"/>
      <c r="T3" s="343"/>
      <c r="W3" s="343"/>
      <c r="X3" s="343"/>
      <c r="AA3" s="343"/>
      <c r="AB3" s="343"/>
      <c r="AE3" s="343"/>
      <c r="AF3" s="343"/>
    </row>
    <row r="4" spans="1:36" ht="15" customHeight="1"/>
    <row r="5" spans="1:36" ht="15" customHeight="1">
      <c r="A5" s="335" t="s">
        <v>299</v>
      </c>
      <c r="B5" s="335"/>
      <c r="C5" s="335"/>
      <c r="D5" s="335"/>
      <c r="E5" s="335"/>
      <c r="F5" s="335"/>
      <c r="G5" s="335"/>
      <c r="H5" s="335"/>
      <c r="I5" s="335"/>
      <c r="J5" s="145"/>
      <c r="K5" s="145"/>
      <c r="L5" s="145"/>
      <c r="M5" s="145"/>
      <c r="N5" s="145"/>
      <c r="O5" s="145"/>
      <c r="P5" s="145"/>
      <c r="Q5" s="145"/>
      <c r="R5" s="145"/>
      <c r="S5" s="145"/>
      <c r="T5" s="145"/>
      <c r="U5" s="145"/>
      <c r="V5" s="145"/>
      <c r="W5" s="145"/>
      <c r="X5" s="145"/>
      <c r="Y5" s="145"/>
      <c r="Z5" s="145"/>
      <c r="AA5" s="145"/>
      <c r="AB5" s="145"/>
      <c r="AC5" s="145"/>
      <c r="AD5" s="145"/>
      <c r="AE5" s="145"/>
      <c r="AF5" s="145"/>
      <c r="AG5" s="145"/>
    </row>
    <row r="6" spans="1:36" ht="15" customHeight="1">
      <c r="A6" s="335"/>
      <c r="B6" s="335"/>
      <c r="C6" s="335"/>
      <c r="D6" s="335"/>
      <c r="E6" s="335"/>
      <c r="F6" s="335"/>
      <c r="G6" s="335"/>
      <c r="H6" s="335"/>
      <c r="I6" s="335"/>
      <c r="J6" s="145"/>
      <c r="K6" s="145"/>
      <c r="L6" s="145"/>
      <c r="M6" s="145"/>
      <c r="N6" s="145"/>
      <c r="O6" s="145"/>
      <c r="P6" s="145"/>
      <c r="Q6" s="145"/>
      <c r="R6" s="145"/>
      <c r="S6" s="145"/>
      <c r="T6" s="145"/>
      <c r="U6" s="145"/>
      <c r="V6" s="145"/>
      <c r="W6" s="145"/>
      <c r="X6" s="145"/>
      <c r="Y6" s="145"/>
      <c r="Z6" s="145"/>
      <c r="AA6" s="145"/>
      <c r="AB6" s="145"/>
      <c r="AC6" s="145"/>
      <c r="AD6" s="145"/>
      <c r="AE6" s="145"/>
      <c r="AF6" s="145"/>
      <c r="AG6" s="145"/>
    </row>
    <row r="7" spans="1:36" ht="15" customHeight="1"/>
    <row r="8" spans="1:36" ht="28.5" customHeight="1">
      <c r="A8" s="334" t="s">
        <v>13</v>
      </c>
      <c r="B8" s="334"/>
      <c r="C8" s="334"/>
      <c r="D8" s="333" t="str">
        <f>+TAREAS!B8</f>
        <v>Proyecto 7928 - Consolidación de la defensa del espacio público y la apropiación del patrimonio inmobiliario de Bogotá D.C.</v>
      </c>
      <c r="E8" s="333"/>
      <c r="F8" s="333"/>
      <c r="G8" s="333"/>
      <c r="H8" s="333"/>
      <c r="I8" s="333"/>
    </row>
    <row r="9" spans="1:36" ht="28.5" customHeight="1">
      <c r="A9" s="344"/>
      <c r="B9" s="344"/>
      <c r="C9" s="344"/>
      <c r="D9" s="344"/>
      <c r="E9" s="344"/>
      <c r="F9" s="344"/>
      <c r="G9" s="344"/>
      <c r="H9" s="344"/>
      <c r="I9" s="344"/>
    </row>
    <row r="10" spans="1:36" ht="28.5" customHeight="1">
      <c r="A10" s="334" t="s">
        <v>23</v>
      </c>
      <c r="B10" s="334"/>
      <c r="C10" s="334"/>
      <c r="D10" s="333" t="str">
        <f>+TAREAS!B10</f>
        <v>Noviembre</v>
      </c>
      <c r="E10" s="333"/>
      <c r="F10" s="333"/>
      <c r="G10" s="333"/>
      <c r="H10" s="333"/>
      <c r="I10" s="333"/>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row>
    <row r="12" spans="1:36" ht="35.450000000000003" customHeight="1">
      <c r="A12" s="486" t="s">
        <v>300</v>
      </c>
      <c r="B12" s="486" t="s">
        <v>135</v>
      </c>
      <c r="C12" s="486"/>
      <c r="D12" s="486" t="s">
        <v>301</v>
      </c>
      <c r="E12" s="486" t="s">
        <v>302</v>
      </c>
      <c r="F12" s="486" t="s">
        <v>303</v>
      </c>
      <c r="G12" s="486" t="s">
        <v>304</v>
      </c>
      <c r="H12" s="495" t="s">
        <v>305</v>
      </c>
      <c r="I12" s="486" t="s">
        <v>306</v>
      </c>
      <c r="J12" s="494" t="s">
        <v>307</v>
      </c>
      <c r="K12" s="494"/>
      <c r="L12" s="494"/>
      <c r="M12" s="494"/>
      <c r="N12" s="493" t="s">
        <v>308</v>
      </c>
      <c r="O12" s="493"/>
      <c r="P12" s="493"/>
      <c r="Q12" s="493"/>
      <c r="R12" s="494" t="s">
        <v>309</v>
      </c>
      <c r="S12" s="494"/>
      <c r="T12" s="494"/>
      <c r="U12" s="494"/>
      <c r="V12" s="493" t="s">
        <v>310</v>
      </c>
      <c r="W12" s="493"/>
      <c r="X12" s="493"/>
      <c r="Y12" s="493"/>
      <c r="Z12" s="494" t="s">
        <v>311</v>
      </c>
      <c r="AA12" s="494"/>
      <c r="AB12" s="494"/>
      <c r="AC12" s="494"/>
      <c r="AD12" s="493" t="s">
        <v>312</v>
      </c>
      <c r="AE12" s="493"/>
      <c r="AF12" s="493"/>
      <c r="AG12" s="493"/>
      <c r="AH12" s="490" t="s">
        <v>313</v>
      </c>
      <c r="AI12" s="495" t="s">
        <v>314</v>
      </c>
      <c r="AJ12" s="495" t="s">
        <v>315</v>
      </c>
    </row>
    <row r="13" spans="1:36" ht="35.450000000000003" customHeight="1">
      <c r="A13" s="486"/>
      <c r="B13" s="486"/>
      <c r="C13" s="486"/>
      <c r="D13" s="486"/>
      <c r="E13" s="486"/>
      <c r="F13" s="486"/>
      <c r="G13" s="486"/>
      <c r="H13" s="495"/>
      <c r="I13" s="486"/>
      <c r="J13" s="221" t="s">
        <v>316</v>
      </c>
      <c r="K13" s="221" t="s">
        <v>317</v>
      </c>
      <c r="L13" s="221" t="s">
        <v>318</v>
      </c>
      <c r="M13" s="221" t="s">
        <v>319</v>
      </c>
      <c r="N13" s="220" t="s">
        <v>316</v>
      </c>
      <c r="O13" s="220" t="s">
        <v>317</v>
      </c>
      <c r="P13" s="220" t="s">
        <v>318</v>
      </c>
      <c r="Q13" s="220" t="s">
        <v>319</v>
      </c>
      <c r="R13" s="221" t="s">
        <v>316</v>
      </c>
      <c r="S13" s="221" t="s">
        <v>317</v>
      </c>
      <c r="T13" s="221" t="s">
        <v>318</v>
      </c>
      <c r="U13" s="221" t="s">
        <v>319</v>
      </c>
      <c r="V13" s="220" t="s">
        <v>316</v>
      </c>
      <c r="W13" s="220" t="s">
        <v>317</v>
      </c>
      <c r="X13" s="220" t="s">
        <v>318</v>
      </c>
      <c r="Y13" s="220" t="s">
        <v>319</v>
      </c>
      <c r="Z13" s="221" t="s">
        <v>316</v>
      </c>
      <c r="AA13" s="221" t="s">
        <v>317</v>
      </c>
      <c r="AB13" s="221" t="s">
        <v>318</v>
      </c>
      <c r="AC13" s="221" t="s">
        <v>319</v>
      </c>
      <c r="AD13" s="220" t="s">
        <v>316</v>
      </c>
      <c r="AE13" s="220" t="s">
        <v>317</v>
      </c>
      <c r="AF13" s="220" t="s">
        <v>318</v>
      </c>
      <c r="AG13" s="220" t="s">
        <v>319</v>
      </c>
      <c r="AH13" s="491"/>
      <c r="AI13" s="495"/>
      <c r="AJ13" s="495"/>
    </row>
    <row r="14" spans="1:36" s="222" customFormat="1" ht="25.5" customHeight="1">
      <c r="A14" s="477">
        <v>1</v>
      </c>
      <c r="B14" s="478" t="str">
        <f>+'PRODUCTOS MGA'!A13</f>
        <v>OE1. Fomentar la aplicación de los diversos instrumentos de administración del patrimonio inmobiliario distrital y del espacio público cultural</v>
      </c>
      <c r="C14" s="478"/>
      <c r="D14" s="477" t="s">
        <v>320</v>
      </c>
      <c r="E14" s="477" t="s">
        <v>321</v>
      </c>
      <c r="F14" s="477" t="s">
        <v>141</v>
      </c>
      <c r="G14" s="477" t="s">
        <v>322</v>
      </c>
      <c r="H14" s="487">
        <f>+J14+N14+R14+V14+Z14+AD14</f>
        <v>0.25</v>
      </c>
      <c r="I14" s="481" t="s">
        <v>50</v>
      </c>
      <c r="J14" s="482">
        <f>+AVERAGE(TAREAS!N15:N32)/4</f>
        <v>9.4545454545454551E-3</v>
      </c>
      <c r="K14" s="482">
        <f>+AVERAGE(TAREAS!O15:O32)/4</f>
        <v>9.4545454545454551E-3</v>
      </c>
      <c r="L14" s="485">
        <f>+IFERROR(K14/J14,0%)</f>
        <v>1</v>
      </c>
      <c r="M14" s="489" t="s">
        <v>323</v>
      </c>
      <c r="N14" s="482">
        <f>+AVERAGE(TAREAS!T15:T32)/4</f>
        <v>1.2863636363636365E-2</v>
      </c>
      <c r="O14" s="482">
        <f>+AVERAGE(TAREAS!U15:U32)/4</f>
        <v>1.2863636363636365E-2</v>
      </c>
      <c r="P14" s="485">
        <f>+IFERROR(O14/N14,0%)</f>
        <v>1</v>
      </c>
      <c r="Q14" s="496" t="s">
        <v>324</v>
      </c>
      <c r="R14" s="482">
        <f>+AVERAGE(TAREAS!Z15:Z32)/4</f>
        <v>9.4113636363636358E-2</v>
      </c>
      <c r="S14" s="482">
        <f>+AVERAGE(TAREAS!AA15:AA32)/4</f>
        <v>8.1045454545454546E-2</v>
      </c>
      <c r="T14" s="485">
        <f>+IFERROR(S14/R14,0%)</f>
        <v>0.861144651050471</v>
      </c>
      <c r="U14" s="497" t="s">
        <v>325</v>
      </c>
      <c r="V14" s="482">
        <f>+AVERAGE(TAREAS!AF15:AF32)/4</f>
        <v>1.7977272727272727E-2</v>
      </c>
      <c r="W14" s="482">
        <f>+AVERAGE(TAREAS!AG15:AG32)/4</f>
        <v>1.2863636363636365E-2</v>
      </c>
      <c r="X14" s="485">
        <f>+IFERROR(W14/V14,0%)</f>
        <v>0.71554993678887491</v>
      </c>
      <c r="Y14" s="501" t="s">
        <v>326</v>
      </c>
      <c r="Z14" s="482">
        <f>+AVERAGE(TAREAS!AL15:AL32)/4</f>
        <v>2.3659090909090911E-2</v>
      </c>
      <c r="AA14" s="482">
        <f>+AVERAGE(TAREAS!AM15:AM32)/4</f>
        <v>0</v>
      </c>
      <c r="AB14" s="485">
        <f>+IFERROR(AA14/Z14,0%)</f>
        <v>0</v>
      </c>
      <c r="AC14" s="492"/>
      <c r="AD14" s="482">
        <f>+AVERAGE(TAREAS!AR15:AR32)/4</f>
        <v>9.1931818181818184E-2</v>
      </c>
      <c r="AE14" s="482">
        <f>+AVERAGE(TAREAS!AS15:AS32)/4</f>
        <v>0</v>
      </c>
      <c r="AF14" s="485">
        <f>+IFERROR(AE14/AD14,0%)</f>
        <v>0</v>
      </c>
      <c r="AG14" s="501"/>
      <c r="AH14" s="479"/>
      <c r="AI14" s="500">
        <f>+O14+S14+W14+AA14+AE14+K14</f>
        <v>0.11622727272727273</v>
      </c>
      <c r="AJ14" s="502">
        <f>+AI14/H14</f>
        <v>0.46490909090909094</v>
      </c>
    </row>
    <row r="15" spans="1:36" s="222" customFormat="1" ht="25.5" customHeight="1">
      <c r="A15" s="477"/>
      <c r="B15" s="478"/>
      <c r="C15" s="478"/>
      <c r="D15" s="477"/>
      <c r="E15" s="477"/>
      <c r="F15" s="477"/>
      <c r="G15" s="477"/>
      <c r="H15" s="487"/>
      <c r="I15" s="481"/>
      <c r="J15" s="482"/>
      <c r="K15" s="482"/>
      <c r="L15" s="485"/>
      <c r="M15" s="489"/>
      <c r="N15" s="482"/>
      <c r="O15" s="482"/>
      <c r="P15" s="485"/>
      <c r="Q15" s="496"/>
      <c r="R15" s="482"/>
      <c r="S15" s="482"/>
      <c r="T15" s="485"/>
      <c r="U15" s="497"/>
      <c r="V15" s="482"/>
      <c r="W15" s="482"/>
      <c r="X15" s="485"/>
      <c r="Y15" s="501"/>
      <c r="Z15" s="482"/>
      <c r="AA15" s="482"/>
      <c r="AB15" s="485"/>
      <c r="AC15" s="492"/>
      <c r="AD15" s="482"/>
      <c r="AE15" s="482"/>
      <c r="AF15" s="485"/>
      <c r="AG15" s="501"/>
      <c r="AH15" s="479"/>
      <c r="AI15" s="500"/>
      <c r="AJ15" s="502"/>
    </row>
    <row r="16" spans="1:36" s="222" customFormat="1" ht="25.5" customHeight="1">
      <c r="A16" s="477"/>
      <c r="B16" s="478"/>
      <c r="C16" s="478"/>
      <c r="D16" s="477"/>
      <c r="E16" s="477"/>
      <c r="F16" s="477"/>
      <c r="G16" s="477"/>
      <c r="H16" s="487"/>
      <c r="I16" s="481"/>
      <c r="J16" s="482"/>
      <c r="K16" s="482"/>
      <c r="L16" s="485"/>
      <c r="M16" s="489"/>
      <c r="N16" s="482"/>
      <c r="O16" s="482"/>
      <c r="P16" s="485"/>
      <c r="Q16" s="496"/>
      <c r="R16" s="482"/>
      <c r="S16" s="482"/>
      <c r="T16" s="485"/>
      <c r="U16" s="497"/>
      <c r="V16" s="482"/>
      <c r="W16" s="482"/>
      <c r="X16" s="485"/>
      <c r="Y16" s="501"/>
      <c r="Z16" s="482"/>
      <c r="AA16" s="482"/>
      <c r="AB16" s="485"/>
      <c r="AC16" s="492"/>
      <c r="AD16" s="482"/>
      <c r="AE16" s="482"/>
      <c r="AF16" s="485"/>
      <c r="AG16" s="501"/>
      <c r="AH16" s="479"/>
      <c r="AI16" s="500"/>
      <c r="AJ16" s="502"/>
    </row>
    <row r="17" spans="1:36" s="222" customFormat="1" ht="25.5" customHeight="1">
      <c r="A17" s="477"/>
      <c r="B17" s="478"/>
      <c r="C17" s="478"/>
      <c r="D17" s="477"/>
      <c r="E17" s="477"/>
      <c r="F17" s="477"/>
      <c r="G17" s="477"/>
      <c r="H17" s="488"/>
      <c r="I17" s="481"/>
      <c r="J17" s="482"/>
      <c r="K17" s="482"/>
      <c r="L17" s="485"/>
      <c r="M17" s="489"/>
      <c r="N17" s="482"/>
      <c r="O17" s="482"/>
      <c r="P17" s="485"/>
      <c r="Q17" s="496"/>
      <c r="R17" s="482"/>
      <c r="S17" s="482"/>
      <c r="T17" s="485"/>
      <c r="U17" s="497"/>
      <c r="V17" s="482"/>
      <c r="W17" s="482"/>
      <c r="X17" s="485"/>
      <c r="Y17" s="501"/>
      <c r="Z17" s="482"/>
      <c r="AA17" s="482"/>
      <c r="AB17" s="485"/>
      <c r="AC17" s="492"/>
      <c r="AD17" s="482"/>
      <c r="AE17" s="482"/>
      <c r="AF17" s="485"/>
      <c r="AG17" s="501"/>
      <c r="AH17" s="479"/>
      <c r="AI17" s="500"/>
      <c r="AJ17" s="502"/>
    </row>
    <row r="18" spans="1:36" s="222" customFormat="1" ht="25.5" customHeight="1">
      <c r="A18" s="477">
        <v>1</v>
      </c>
      <c r="B18" s="478" t="str">
        <f>+'PRODUCTOS MGA'!A17</f>
        <v>OE 2. Mejorar la cobertura y la eficacia de las acciones pedagógicas y en cultura ciudadana asociadas al valor social del espacio público.</v>
      </c>
      <c r="C18" s="478"/>
      <c r="D18" s="477" t="s">
        <v>327</v>
      </c>
      <c r="E18" s="477" t="s">
        <v>328</v>
      </c>
      <c r="F18" s="477" t="s">
        <v>141</v>
      </c>
      <c r="G18" s="484" t="s">
        <v>329</v>
      </c>
      <c r="H18" s="480">
        <f>+J18+N18+R18+V18+Z18+AD18</f>
        <v>2</v>
      </c>
      <c r="I18" s="481" t="s">
        <v>50</v>
      </c>
      <c r="J18" s="482"/>
      <c r="K18" s="483">
        <v>0</v>
      </c>
      <c r="L18" s="485">
        <f>+IFERROR(K18/J18,0%)</f>
        <v>0</v>
      </c>
      <c r="M18" s="489" t="s">
        <v>330</v>
      </c>
      <c r="N18" s="482"/>
      <c r="O18" s="483"/>
      <c r="P18" s="485"/>
      <c r="Q18" s="496" t="s">
        <v>331</v>
      </c>
      <c r="R18" s="482"/>
      <c r="S18" s="483"/>
      <c r="T18" s="485">
        <f t="shared" ref="T18" si="0">+IFERROR(S18/R18,0%)</f>
        <v>0</v>
      </c>
      <c r="U18" s="499" t="s">
        <v>332</v>
      </c>
      <c r="V18" s="482"/>
      <c r="W18" s="483"/>
      <c r="X18" s="485">
        <f t="shared" ref="X18" si="1">+IFERROR(W18/V18,0%)</f>
        <v>0</v>
      </c>
      <c r="Y18" s="501" t="s">
        <v>333</v>
      </c>
      <c r="Z18" s="482"/>
      <c r="AA18" s="503"/>
      <c r="AB18" s="485">
        <f t="shared" ref="AB18" si="2">+IFERROR(AA18/Z18,0%)</f>
        <v>0</v>
      </c>
      <c r="AC18" s="492"/>
      <c r="AD18" s="482">
        <v>2</v>
      </c>
      <c r="AE18" s="483"/>
      <c r="AF18" s="485">
        <f t="shared" ref="AF18" si="3">+IFERROR(AE18/AD18,0%)</f>
        <v>0</v>
      </c>
      <c r="AG18" s="501"/>
      <c r="AH18" s="479"/>
      <c r="AI18" s="500">
        <f t="shared" ref="AI18" si="4">+O18+S18+W18+AA18+AE18+K18</f>
        <v>0</v>
      </c>
      <c r="AJ18" s="502">
        <f>+AI18/H18</f>
        <v>0</v>
      </c>
    </row>
    <row r="19" spans="1:36" s="222" customFormat="1" ht="25.5" customHeight="1">
      <c r="A19" s="477"/>
      <c r="B19" s="478"/>
      <c r="C19" s="478"/>
      <c r="D19" s="477"/>
      <c r="E19" s="477"/>
      <c r="F19" s="477"/>
      <c r="G19" s="484"/>
      <c r="H19" s="480"/>
      <c r="I19" s="481"/>
      <c r="J19" s="482"/>
      <c r="K19" s="483"/>
      <c r="L19" s="485"/>
      <c r="M19" s="489"/>
      <c r="N19" s="482"/>
      <c r="O19" s="483"/>
      <c r="P19" s="485"/>
      <c r="Q19" s="496"/>
      <c r="R19" s="482"/>
      <c r="S19" s="483"/>
      <c r="T19" s="485"/>
      <c r="U19" s="499"/>
      <c r="V19" s="482"/>
      <c r="W19" s="483"/>
      <c r="X19" s="485"/>
      <c r="Y19" s="501"/>
      <c r="Z19" s="482"/>
      <c r="AA19" s="503"/>
      <c r="AB19" s="485"/>
      <c r="AC19" s="492"/>
      <c r="AD19" s="482"/>
      <c r="AE19" s="483"/>
      <c r="AF19" s="485"/>
      <c r="AG19" s="501"/>
      <c r="AH19" s="479"/>
      <c r="AI19" s="500"/>
      <c r="AJ19" s="502"/>
    </row>
    <row r="20" spans="1:36" s="222" customFormat="1" ht="25.5" customHeight="1">
      <c r="A20" s="477"/>
      <c r="B20" s="478"/>
      <c r="C20" s="478"/>
      <c r="D20" s="477"/>
      <c r="E20" s="477"/>
      <c r="F20" s="477"/>
      <c r="G20" s="484"/>
      <c r="H20" s="480"/>
      <c r="I20" s="481"/>
      <c r="J20" s="482"/>
      <c r="K20" s="483"/>
      <c r="L20" s="485"/>
      <c r="M20" s="489"/>
      <c r="N20" s="482"/>
      <c r="O20" s="483"/>
      <c r="P20" s="485"/>
      <c r="Q20" s="496"/>
      <c r="R20" s="482"/>
      <c r="S20" s="483"/>
      <c r="T20" s="485"/>
      <c r="U20" s="499"/>
      <c r="V20" s="482"/>
      <c r="W20" s="483"/>
      <c r="X20" s="485"/>
      <c r="Y20" s="501"/>
      <c r="Z20" s="482"/>
      <c r="AA20" s="503"/>
      <c r="AB20" s="485"/>
      <c r="AC20" s="492"/>
      <c r="AD20" s="482"/>
      <c r="AE20" s="483"/>
      <c r="AF20" s="485"/>
      <c r="AG20" s="501"/>
      <c r="AH20" s="479"/>
      <c r="AI20" s="500"/>
      <c r="AJ20" s="502"/>
    </row>
    <row r="21" spans="1:36" s="222" customFormat="1" ht="25.5" customHeight="1">
      <c r="A21" s="477"/>
      <c r="B21" s="478"/>
      <c r="C21" s="478"/>
      <c r="D21" s="477"/>
      <c r="E21" s="477"/>
      <c r="F21" s="477"/>
      <c r="G21" s="484"/>
      <c r="H21" s="480"/>
      <c r="I21" s="481"/>
      <c r="J21" s="482"/>
      <c r="K21" s="483"/>
      <c r="L21" s="485"/>
      <c r="M21" s="489"/>
      <c r="N21" s="482"/>
      <c r="O21" s="483"/>
      <c r="P21" s="485"/>
      <c r="Q21" s="496"/>
      <c r="R21" s="482"/>
      <c r="S21" s="483"/>
      <c r="T21" s="485"/>
      <c r="U21" s="499"/>
      <c r="V21" s="482"/>
      <c r="W21" s="483"/>
      <c r="X21" s="485"/>
      <c r="Y21" s="501"/>
      <c r="Z21" s="482"/>
      <c r="AA21" s="503"/>
      <c r="AB21" s="485"/>
      <c r="AC21" s="492"/>
      <c r="AD21" s="482"/>
      <c r="AE21" s="483"/>
      <c r="AF21" s="485"/>
      <c r="AG21" s="501"/>
      <c r="AH21" s="479"/>
      <c r="AI21" s="500"/>
      <c r="AJ21" s="502"/>
    </row>
    <row r="22" spans="1:36" s="222" customFormat="1" ht="25.5" customHeight="1">
      <c r="A22" s="477">
        <v>2</v>
      </c>
      <c r="B22" s="478" t="str">
        <f>+'PRODUCTOS MGA'!A21</f>
        <v>OE 3. Implementar la oferta institucional a cargo del dadep para el acceso al patrimonio inmobiliario distrital y el espacio público según la población distrital</v>
      </c>
      <c r="C22" s="478"/>
      <c r="D22" s="477" t="s">
        <v>334</v>
      </c>
      <c r="E22" s="477" t="s">
        <v>335</v>
      </c>
      <c r="F22" s="477" t="s">
        <v>141</v>
      </c>
      <c r="G22" s="484"/>
      <c r="H22" s="480">
        <f>+J22+N22+R22+V22+Z22+AD22</f>
        <v>5</v>
      </c>
      <c r="I22" s="481" t="s">
        <v>50</v>
      </c>
      <c r="J22" s="482"/>
      <c r="K22" s="483">
        <v>0</v>
      </c>
      <c r="L22" s="485">
        <f>+IFERROR(K22/J22,0%)</f>
        <v>0</v>
      </c>
      <c r="M22" s="328"/>
      <c r="N22" s="482"/>
      <c r="O22" s="483"/>
      <c r="P22" s="485">
        <f>+IFERROR(O22/N22,0%)</f>
        <v>0</v>
      </c>
      <c r="Q22" s="498"/>
      <c r="R22" s="482"/>
      <c r="S22" s="483"/>
      <c r="T22" s="485">
        <f t="shared" ref="T22" si="5">+IFERROR(S22/R22,0%)</f>
        <v>0</v>
      </c>
      <c r="U22" s="497" t="s">
        <v>133</v>
      </c>
      <c r="V22" s="482"/>
      <c r="W22" s="483"/>
      <c r="X22" s="485">
        <f t="shared" ref="X22" si="6">+IFERROR(W22/V22,0%)</f>
        <v>0</v>
      </c>
      <c r="Y22" s="501"/>
      <c r="Z22" s="482"/>
      <c r="AA22" s="503"/>
      <c r="AB22" s="485">
        <f t="shared" ref="AB22" si="7">+IFERROR(AA22/Z22,0%)</f>
        <v>0</v>
      </c>
      <c r="AC22" s="492"/>
      <c r="AD22" s="482">
        <v>5</v>
      </c>
      <c r="AE22" s="483"/>
      <c r="AF22" s="485">
        <f t="shared" ref="AF22" si="8">+IFERROR(AE22/AD22,0%)</f>
        <v>0</v>
      </c>
      <c r="AG22" s="501"/>
      <c r="AH22" s="479"/>
      <c r="AI22" s="500">
        <f t="shared" ref="AI22" si="9">+O22+S22+W22+AA22+AE22+K22</f>
        <v>0</v>
      </c>
      <c r="AJ22" s="502">
        <f>+AI22/H22</f>
        <v>0</v>
      </c>
    </row>
    <row r="23" spans="1:36" s="222" customFormat="1" ht="25.5" customHeight="1">
      <c r="A23" s="477"/>
      <c r="B23" s="478"/>
      <c r="C23" s="478"/>
      <c r="D23" s="477"/>
      <c r="E23" s="477"/>
      <c r="F23" s="477"/>
      <c r="G23" s="484"/>
      <c r="H23" s="480"/>
      <c r="I23" s="481"/>
      <c r="J23" s="482"/>
      <c r="K23" s="483"/>
      <c r="L23" s="485"/>
      <c r="M23" s="328"/>
      <c r="N23" s="482"/>
      <c r="O23" s="483"/>
      <c r="P23" s="485"/>
      <c r="Q23" s="498"/>
      <c r="R23" s="482"/>
      <c r="S23" s="483"/>
      <c r="T23" s="485"/>
      <c r="U23" s="497"/>
      <c r="V23" s="482"/>
      <c r="W23" s="483"/>
      <c r="X23" s="485"/>
      <c r="Y23" s="501"/>
      <c r="Z23" s="482"/>
      <c r="AA23" s="503"/>
      <c r="AB23" s="485"/>
      <c r="AC23" s="492"/>
      <c r="AD23" s="482"/>
      <c r="AE23" s="483"/>
      <c r="AF23" s="485"/>
      <c r="AG23" s="501"/>
      <c r="AH23" s="479"/>
      <c r="AI23" s="500"/>
      <c r="AJ23" s="502"/>
    </row>
    <row r="24" spans="1:36" s="222" customFormat="1" ht="25.5" customHeight="1">
      <c r="A24" s="477"/>
      <c r="B24" s="478"/>
      <c r="C24" s="478"/>
      <c r="D24" s="477"/>
      <c r="E24" s="477"/>
      <c r="F24" s="477"/>
      <c r="G24" s="484"/>
      <c r="H24" s="480"/>
      <c r="I24" s="481"/>
      <c r="J24" s="482"/>
      <c r="K24" s="483"/>
      <c r="L24" s="485"/>
      <c r="M24" s="328"/>
      <c r="N24" s="482"/>
      <c r="O24" s="483"/>
      <c r="P24" s="485"/>
      <c r="Q24" s="498"/>
      <c r="R24" s="482"/>
      <c r="S24" s="483"/>
      <c r="T24" s="485"/>
      <c r="U24" s="497"/>
      <c r="V24" s="482"/>
      <c r="W24" s="483"/>
      <c r="X24" s="485"/>
      <c r="Y24" s="501"/>
      <c r="Z24" s="482"/>
      <c r="AA24" s="503"/>
      <c r="AB24" s="485"/>
      <c r="AC24" s="492"/>
      <c r="AD24" s="482"/>
      <c r="AE24" s="483"/>
      <c r="AF24" s="485"/>
      <c r="AG24" s="501"/>
      <c r="AH24" s="479"/>
      <c r="AI24" s="500"/>
      <c r="AJ24" s="502"/>
    </row>
    <row r="25" spans="1:36" s="222" customFormat="1" ht="25.5" customHeight="1">
      <c r="A25" s="477"/>
      <c r="B25" s="478"/>
      <c r="C25" s="478"/>
      <c r="D25" s="477"/>
      <c r="E25" s="477"/>
      <c r="F25" s="477"/>
      <c r="G25" s="484"/>
      <c r="H25" s="480"/>
      <c r="I25" s="481"/>
      <c r="J25" s="482"/>
      <c r="K25" s="483"/>
      <c r="L25" s="485"/>
      <c r="M25" s="328"/>
      <c r="N25" s="482"/>
      <c r="O25" s="483"/>
      <c r="P25" s="485"/>
      <c r="Q25" s="498"/>
      <c r="R25" s="482"/>
      <c r="S25" s="483"/>
      <c r="T25" s="485"/>
      <c r="U25" s="497"/>
      <c r="V25" s="482"/>
      <c r="W25" s="483"/>
      <c r="X25" s="485"/>
      <c r="Y25" s="501"/>
      <c r="Z25" s="482"/>
      <c r="AA25" s="503"/>
      <c r="AB25" s="485"/>
      <c r="AC25" s="492"/>
      <c r="AD25" s="482"/>
      <c r="AE25" s="483"/>
      <c r="AF25" s="485"/>
      <c r="AG25" s="501"/>
      <c r="AH25" s="479"/>
      <c r="AI25" s="500"/>
      <c r="AJ25" s="502"/>
    </row>
    <row r="31" spans="1:36" ht="28.5" customHeight="1">
      <c r="G31" s="223"/>
      <c r="H31" s="223"/>
      <c r="I31" s="223"/>
      <c r="J31" s="223"/>
      <c r="K31" s="223"/>
      <c r="N31" s="223"/>
      <c r="O31" s="223"/>
      <c r="R31" s="223"/>
      <c r="S31" s="223"/>
      <c r="V31" s="223"/>
      <c r="W31" s="223"/>
      <c r="Z31" s="223"/>
      <c r="AA31" s="223"/>
      <c r="AD31" s="223"/>
      <c r="AE31" s="223"/>
    </row>
    <row r="33" spans="6:30" ht="28.5" customHeight="1">
      <c r="F33" s="223"/>
      <c r="G33" s="223"/>
      <c r="H33" s="223"/>
      <c r="I33" s="223"/>
      <c r="J33" s="223"/>
      <c r="N33" s="223"/>
      <c r="R33" s="223"/>
      <c r="V33" s="223"/>
      <c r="Z33" s="223"/>
      <c r="AD33" s="223"/>
    </row>
  </sheetData>
  <sheetProtection algorithmName="SHA-512" hashValue="S4vW+Xrh9LhsC+v1ZqDJKq6KVZLr2Ds6JOdhARhdKhGgAi4PEFzG45HB7gwEK8syu+6ivm5StE+eUTgXX6LZjQ==" saltValue="cHBsx21kFt00EMktsM1QbQ==" spinCount="100000" sheet="1" formatCells="0" formatColumns="0" formatRows="0" sort="0" autoFilter="0" pivotTables="0"/>
  <mergeCells count="146">
    <mergeCell ref="AE1:AF1"/>
    <mergeCell ref="AE2:AF2"/>
    <mergeCell ref="AE3:AF3"/>
    <mergeCell ref="AD12:AG12"/>
    <mergeCell ref="AD14:AD17"/>
    <mergeCell ref="AE14:AE17"/>
    <mergeCell ref="AF14:AF17"/>
    <mergeCell ref="AG14:AG17"/>
    <mergeCell ref="AD18:AD21"/>
    <mergeCell ref="AE18:AE21"/>
    <mergeCell ref="AF18:AF21"/>
    <mergeCell ref="AG18:AG21"/>
    <mergeCell ref="V22:V25"/>
    <mergeCell ref="W22:W25"/>
    <mergeCell ref="X22:X25"/>
    <mergeCell ref="Y22:Y25"/>
    <mergeCell ref="Z22:Z25"/>
    <mergeCell ref="AA22:AA25"/>
    <mergeCell ref="AB22:AB25"/>
    <mergeCell ref="AC22:AC25"/>
    <mergeCell ref="X14:X17"/>
    <mergeCell ref="Y14:Y17"/>
    <mergeCell ref="AA18:AA21"/>
    <mergeCell ref="AB18:AB21"/>
    <mergeCell ref="AC18:AC21"/>
    <mergeCell ref="V18:V21"/>
    <mergeCell ref="W18:W21"/>
    <mergeCell ref="X18:X21"/>
    <mergeCell ref="AI12:AI13"/>
    <mergeCell ref="AI14:AI17"/>
    <mergeCell ref="AI18:AI21"/>
    <mergeCell ref="Y18:Y21"/>
    <mergeCell ref="Z18:Z21"/>
    <mergeCell ref="AI22:AI25"/>
    <mergeCell ref="AJ12:AJ13"/>
    <mergeCell ref="AJ14:AJ17"/>
    <mergeCell ref="AJ18:AJ21"/>
    <mergeCell ref="AJ22:AJ25"/>
    <mergeCell ref="AD22:AD25"/>
    <mergeCell ref="AE22:AE25"/>
    <mergeCell ref="AF22:AF25"/>
    <mergeCell ref="AG22:AG25"/>
    <mergeCell ref="N22:N25"/>
    <mergeCell ref="O22:O25"/>
    <mergeCell ref="P22:P25"/>
    <mergeCell ref="R22:R25"/>
    <mergeCell ref="S22:S25"/>
    <mergeCell ref="T22:T25"/>
    <mergeCell ref="U22:U25"/>
    <mergeCell ref="Q22:Q25"/>
    <mergeCell ref="R14:R17"/>
    <mergeCell ref="S14:S17"/>
    <mergeCell ref="T14:T17"/>
    <mergeCell ref="U14:U17"/>
    <mergeCell ref="R18:R21"/>
    <mergeCell ref="S18:S21"/>
    <mergeCell ref="T18:T21"/>
    <mergeCell ref="U18:U21"/>
    <mergeCell ref="AA3:AB3"/>
    <mergeCell ref="Z12:AC12"/>
    <mergeCell ref="H12:H13"/>
    <mergeCell ref="I12:I13"/>
    <mergeCell ref="K1:L1"/>
    <mergeCell ref="K2:L2"/>
    <mergeCell ref="K3:L3"/>
    <mergeCell ref="J12:M12"/>
    <mergeCell ref="L18:L21"/>
    <mergeCell ref="M18:M21"/>
    <mergeCell ref="O3:P3"/>
    <mergeCell ref="N12:Q12"/>
    <mergeCell ref="N14:N17"/>
    <mergeCell ref="O14:O17"/>
    <mergeCell ref="P14:P17"/>
    <mergeCell ref="Q14:Q17"/>
    <mergeCell ref="N18:N21"/>
    <mergeCell ref="P18:P21"/>
    <mergeCell ref="Q18:Q21"/>
    <mergeCell ref="O18:O21"/>
    <mergeCell ref="S1:T1"/>
    <mergeCell ref="S2:T2"/>
    <mergeCell ref="S3:T3"/>
    <mergeCell ref="R12:U12"/>
    <mergeCell ref="J14:J17"/>
    <mergeCell ref="K14:K17"/>
    <mergeCell ref="L14:L17"/>
    <mergeCell ref="M14:M17"/>
    <mergeCell ref="O1:P1"/>
    <mergeCell ref="O2:P2"/>
    <mergeCell ref="G14:G17"/>
    <mergeCell ref="I14:I17"/>
    <mergeCell ref="AH12:AH13"/>
    <mergeCell ref="AH14:AH17"/>
    <mergeCell ref="V14:V17"/>
    <mergeCell ref="W14:W17"/>
    <mergeCell ref="Z14:Z17"/>
    <mergeCell ref="AA14:AA17"/>
    <mergeCell ref="AB14:AB17"/>
    <mergeCell ref="AC14:AC17"/>
    <mergeCell ref="G12:G13"/>
    <mergeCell ref="W1:X1"/>
    <mergeCell ref="W2:X2"/>
    <mergeCell ref="W3:X3"/>
    <mergeCell ref="V12:Y12"/>
    <mergeCell ref="A5:I6"/>
    <mergeCell ref="AA1:AB1"/>
    <mergeCell ref="AA2:AB2"/>
    <mergeCell ref="A14:A17"/>
    <mergeCell ref="B14:C17"/>
    <mergeCell ref="A8:C8"/>
    <mergeCell ref="D8:I8"/>
    <mergeCell ref="A9:I9"/>
    <mergeCell ref="A10:C10"/>
    <mergeCell ref="D10:I10"/>
    <mergeCell ref="A12:A13"/>
    <mergeCell ref="B12:C13"/>
    <mergeCell ref="D12:D13"/>
    <mergeCell ref="E12:E13"/>
    <mergeCell ref="F12:F13"/>
    <mergeCell ref="D14:D17"/>
    <mergeCell ref="E14:E17"/>
    <mergeCell ref="F14:F17"/>
    <mergeCell ref="H14:H17"/>
    <mergeCell ref="A18:A21"/>
    <mergeCell ref="B18:C21"/>
    <mergeCell ref="AH18:AH21"/>
    <mergeCell ref="AH22:AH25"/>
    <mergeCell ref="D18:D21"/>
    <mergeCell ref="E18:E21"/>
    <mergeCell ref="F18:F21"/>
    <mergeCell ref="H18:H21"/>
    <mergeCell ref="I18:I21"/>
    <mergeCell ref="J18:J21"/>
    <mergeCell ref="K18:K21"/>
    <mergeCell ref="A22:A25"/>
    <mergeCell ref="B22:C25"/>
    <mergeCell ref="D22:D25"/>
    <mergeCell ref="E22:E25"/>
    <mergeCell ref="F22:F25"/>
    <mergeCell ref="H22:H25"/>
    <mergeCell ref="I22:I25"/>
    <mergeCell ref="G18:G21"/>
    <mergeCell ref="G22:G25"/>
    <mergeCell ref="J22:J25"/>
    <mergeCell ref="K22:K25"/>
    <mergeCell ref="L22:L25"/>
    <mergeCell ref="M22:M25"/>
  </mergeCells>
  <phoneticPr fontId="14" type="noConversion"/>
  <dataValidations disablePrompts="1" count="2">
    <dataValidation allowBlank="1" showInputMessage="1" showErrorMessage="1" promptTitle="Código Objetivos especificos" prompt="Indique el numero del objetivo especifico del proyecto de inversión, que permitirá llevar a cabo el cumplimiento del objetivo general" sqref="A12:A13" xr:uid="{00000000-0002-0000-0800-000000000000}"/>
    <dataValidation allowBlank="1" showInputMessage="1" showErrorMessage="1" promptTitle="Objetivos especificos" prompt="Indique el nombre del objetivo especifico del proyecto de inversión, que permitirá llevar a cabo el cumplimiento del objetivo general del proyecto de inversión." sqref="B12:C13" xr:uid="{00000000-0002-0000-0800-000001000000}"/>
  </dataValidations>
  <pageMargins left="0.7" right="0.7" top="0.75" bottom="0.75" header="0.3" footer="0.3"/>
  <pageSetup paperSize="3" scale="43" orientation="landscape"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052b1f7-3b87-4f50-b510-85dc3c9bc8a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3559349D5061F47987469DD1A9D93D1" ma:contentTypeVersion="16" ma:contentTypeDescription="Create a new document." ma:contentTypeScope="" ma:versionID="bf86bb3cd7cc58c81e7c0f3c2cbcb5ca">
  <xsd:schema xmlns:xsd="http://www.w3.org/2001/XMLSchema" xmlns:xs="http://www.w3.org/2001/XMLSchema" xmlns:p="http://schemas.microsoft.com/office/2006/metadata/properties" xmlns:ns3="e2a7130d-8479-4dd3-8492-ba1997e5bdf8" xmlns:ns4="2052b1f7-3b87-4f50-b510-85dc3c9bc8a6" targetNamespace="http://schemas.microsoft.com/office/2006/metadata/properties" ma:root="true" ma:fieldsID="a13e15b9818bea94f1fdd4ef3697cd58" ns3:_="" ns4:_="">
    <xsd:import namespace="e2a7130d-8479-4dd3-8492-ba1997e5bdf8"/>
    <xsd:import namespace="2052b1f7-3b87-4f50-b510-85dc3c9bc8a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MediaServiceOCR" minOccurs="0"/>
                <xsd:element ref="ns4:MediaServiceGenerationTime" minOccurs="0"/>
                <xsd:element ref="ns4:MediaServiceEventHashCode" minOccurs="0"/>
                <xsd:element ref="ns4:MediaServiceLocation" minOccurs="0"/>
                <xsd:element ref="ns4:_activity" minOccurs="0"/>
                <xsd:element ref="ns4:MediaServiceObjectDetectorVersions"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7130d-8479-4dd3-8492-ba1997e5bdf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52b1f7-3b87-4f50-b510-85dc3c9bc8a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2C4748-7D69-4E51-BD20-56FEDA359277}"/>
</file>

<file path=customXml/itemProps2.xml><?xml version="1.0" encoding="utf-8"?>
<ds:datastoreItem xmlns:ds="http://schemas.openxmlformats.org/officeDocument/2006/customXml" ds:itemID="{BEBEF62C-529C-48EE-AA8E-D93FC52E6222}"/>
</file>

<file path=customXml/itemProps3.xml><?xml version="1.0" encoding="utf-8"?>
<ds:datastoreItem xmlns:ds="http://schemas.openxmlformats.org/officeDocument/2006/customXml" ds:itemID="{F0387711-02C8-43FD-ADF3-68EDC4B9407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Sofia</dc:creator>
  <cp:keywords/>
  <dc:description/>
  <cp:lastModifiedBy/>
  <cp:revision/>
  <dcterms:created xsi:type="dcterms:W3CDTF">2020-08-04T17:20:17Z</dcterms:created>
  <dcterms:modified xsi:type="dcterms:W3CDTF">2024-12-06T19:25:02Z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0x010100C3559349D5061F47987469DD1A9D93D1</vt:lpwstr>
  </property>
  <property fmtid="{D5CDD505-2E9C-101B-9397-08002B2CF9AE}" pid="3" name="MediaServiceImageTags">
    <vt:lpwstr/>
  </property>
</Properties>
</file>